
<file path=[Content_Types].xml><?xml version="1.0" encoding="utf-8"?>
<Types xmlns="http://schemas.openxmlformats.org/package/2006/content-types">
  <Default Extension="xml" ContentType="application/xml"/>
  <Default Extension="jpeg" ContentType="image/jpeg"/>
  <Default Extension="bin" ContentType="application/vnd.openxmlformats-officedocument.spreadsheetml.customProperty"/>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officeDocument/2006/relationships/custom-properties" Target="docProps/custom.xml"/><Relationship Id="rId1"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fileVersion appName="xl" lastEdited="5" lowestEdited="5" rupBuild="26722"/>
  <workbookPr checkCompatibility="1" autoCompressPictures="0"/>
  <bookViews>
    <workbookView xWindow="560" yWindow="560" windowWidth="25040" windowHeight="15500" tabRatio="788"/>
  </bookViews>
  <sheets>
    <sheet name="Sep" sheetId="28" r:id="rId1"/>
    <sheet name="Oct" sheetId="29" r:id="rId2"/>
    <sheet name="Nov" sheetId="30" r:id="rId3"/>
    <sheet name="Dec" sheetId="31" r:id="rId4"/>
    <sheet name="Lookup List" sheetId="15" r:id="rId5"/>
    <sheet name="Admin" sheetId="14" r:id="rId6"/>
  </sheets>
  <definedNames>
    <definedName name="AprSun1">DATE(CalendarYear,4,1)-WEEKDAY(DATE(CalendarYear,4,1))+1</definedName>
    <definedName name="AugSun1">DATE(CalendarYear,8,1)-WEEKDAY(DATE(CalendarYear,8,1))+1</definedName>
    <definedName name="CalendarYear">Admin!$K$1</definedName>
    <definedName name="DecSun1">DATE(CalendarYear,12,1)-WEEKDAY(DATE(CalendarYear,12,1))+1</definedName>
    <definedName name="FebSun1">DATE(CalendarYear,2,1)-WEEKDAY(DATE(CalendarYear,2,1))+1</definedName>
    <definedName name="JanSun1">DATE(CalendarYear,1,1)-WEEKDAY(DATE(CalendarYear,1,1))+1</definedName>
    <definedName name="JulSun1">DATE(CalendarYear,7,1)-WEEKDAY(DATE(CalendarYear,7,1))+1</definedName>
    <definedName name="JunSun1">DATE(CalendarYear,6,1)-WEEKDAY(DATE(CalendarYear,6,1))+1</definedName>
    <definedName name="MarSun1">DATE(CalendarYear,3,1)-WEEKDAY(DATE(CalendarYear,3,1))+1</definedName>
    <definedName name="MaySun1">DATE(CalendarYear,5,1)-WEEKDAY(DATE(CalendarYear,5,1))+1</definedName>
    <definedName name="NovSun1">DATE(CalendarYear,11,1)-WEEKDAY(DATE(CalendarYear,11,1))+1</definedName>
    <definedName name="OctSun1">DATE(CalendarYear,10,1)-WEEKDAY(DATE(CalendarYear,10,1))+1</definedName>
    <definedName name="_xlnm.Print_Area" localSheetId="5">Admin!$A$1:$H$14</definedName>
    <definedName name="SepSun1">DATE(CalendarYear,9,1)-WEEKDAY(DATE(CalendarYear,9,1))+1</definedName>
    <definedName name="Year">YearLookup[]</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B7" i="29" l="1"/>
  <c r="B11" i="28"/>
  <c r="B1" i="28"/>
  <c r="C13" i="31"/>
  <c r="B13" i="31"/>
  <c r="H11" i="31"/>
  <c r="G11" i="31"/>
  <c r="F11" i="31"/>
  <c r="E11" i="31"/>
  <c r="D11" i="31"/>
  <c r="C11" i="31"/>
  <c r="B11" i="31"/>
  <c r="H9" i="31"/>
  <c r="G9" i="31"/>
  <c r="F9" i="31"/>
  <c r="E9" i="31"/>
  <c r="D9" i="31"/>
  <c r="C9" i="31"/>
  <c r="B9" i="31"/>
  <c r="H7" i="31"/>
  <c r="G7" i="31"/>
  <c r="F7" i="31"/>
  <c r="E7" i="31"/>
  <c r="D7" i="31"/>
  <c r="C7" i="31"/>
  <c r="B7" i="31"/>
  <c r="H5" i="31"/>
  <c r="G5" i="31"/>
  <c r="F5" i="31"/>
  <c r="E5" i="31"/>
  <c r="D5" i="31"/>
  <c r="C5" i="31"/>
  <c r="B5" i="31"/>
  <c r="H3" i="31"/>
  <c r="G3" i="31"/>
  <c r="F3" i="31"/>
  <c r="E3" i="31"/>
  <c r="D3" i="31"/>
  <c r="C3" i="31"/>
  <c r="B3" i="31"/>
  <c r="B1" i="31"/>
  <c r="B13" i="30"/>
  <c r="H11" i="30"/>
  <c r="G11" i="30"/>
  <c r="F11" i="30"/>
  <c r="E11" i="30"/>
  <c r="D11" i="30"/>
  <c r="C11" i="30"/>
  <c r="B11" i="30"/>
  <c r="H9" i="30"/>
  <c r="G9" i="30"/>
  <c r="F9" i="30"/>
  <c r="E9" i="30"/>
  <c r="D9" i="30"/>
  <c r="C9" i="30"/>
  <c r="B9" i="30"/>
  <c r="H7" i="30"/>
  <c r="G7" i="30"/>
  <c r="F7" i="30"/>
  <c r="E7" i="30"/>
  <c r="D7" i="30"/>
  <c r="C7" i="30"/>
  <c r="B7" i="30"/>
  <c r="H5" i="30"/>
  <c r="G5" i="30"/>
  <c r="F5" i="30"/>
  <c r="E5" i="30"/>
  <c r="D5" i="30"/>
  <c r="C5" i="30"/>
  <c r="B5" i="30"/>
  <c r="H3" i="30"/>
  <c r="G3" i="30"/>
  <c r="F3" i="30"/>
  <c r="E3" i="30"/>
  <c r="D3" i="30"/>
  <c r="C3" i="30"/>
  <c r="B3" i="30"/>
  <c r="B1" i="30"/>
  <c r="C13" i="29"/>
  <c r="B13" i="29"/>
  <c r="H11" i="29"/>
  <c r="G11" i="29"/>
  <c r="F11" i="29"/>
  <c r="E11" i="29"/>
  <c r="D11" i="29"/>
  <c r="C11" i="29"/>
  <c r="B11" i="29"/>
  <c r="H9" i="29"/>
  <c r="G9" i="29"/>
  <c r="F9" i="29"/>
  <c r="E9" i="29"/>
  <c r="D9" i="29"/>
  <c r="C9" i="29"/>
  <c r="B9" i="29"/>
  <c r="H7" i="29"/>
  <c r="G7" i="29"/>
  <c r="F7" i="29"/>
  <c r="E7" i="29"/>
  <c r="D7" i="29"/>
  <c r="C7" i="29"/>
  <c r="H5" i="29"/>
  <c r="G5" i="29"/>
  <c r="F5" i="29"/>
  <c r="E5" i="29"/>
  <c r="D5" i="29"/>
  <c r="C5" i="29"/>
  <c r="B5" i="29"/>
  <c r="H3" i="29"/>
  <c r="G3" i="29"/>
  <c r="F3" i="29"/>
  <c r="E3" i="29"/>
  <c r="D3" i="29"/>
  <c r="C3" i="29"/>
  <c r="B3" i="29"/>
  <c r="B1" i="29"/>
  <c r="B13" i="28"/>
  <c r="H11" i="28"/>
  <c r="G11" i="28"/>
  <c r="F11" i="28"/>
  <c r="E11" i="28"/>
  <c r="D11" i="28"/>
  <c r="C11" i="28"/>
  <c r="H9" i="28"/>
  <c r="G9" i="28"/>
  <c r="F9" i="28"/>
  <c r="E9" i="28"/>
  <c r="D9" i="28"/>
  <c r="C9" i="28"/>
  <c r="B9" i="28"/>
  <c r="H7" i="28"/>
  <c r="G7" i="28"/>
  <c r="F7" i="28"/>
  <c r="E7" i="28"/>
  <c r="D7" i="28"/>
  <c r="C7" i="28"/>
  <c r="B7" i="28"/>
  <c r="H5" i="28"/>
  <c r="G5" i="28"/>
  <c r="F5" i="28"/>
  <c r="E5" i="28"/>
  <c r="D5" i="28"/>
  <c r="C5" i="28"/>
  <c r="B5" i="28"/>
  <c r="H3" i="28"/>
  <c r="G3" i="28"/>
  <c r="F3" i="28"/>
  <c r="E3" i="28"/>
  <c r="D3" i="28"/>
  <c r="C3" i="28"/>
  <c r="B3" i="28"/>
  <c r="C13" i="14"/>
  <c r="B13" i="14"/>
  <c r="H11" i="14"/>
  <c r="G11" i="14"/>
  <c r="F11" i="14"/>
  <c r="E11" i="14"/>
  <c r="D11" i="14"/>
  <c r="C11" i="14"/>
  <c r="B11" i="14"/>
  <c r="H9" i="14"/>
  <c r="G9" i="14"/>
  <c r="F9" i="14"/>
  <c r="E9" i="14"/>
  <c r="D9" i="14"/>
  <c r="B9" i="14"/>
  <c r="C9" i="14"/>
  <c r="H7" i="14"/>
  <c r="G7" i="14"/>
  <c r="F7" i="14"/>
  <c r="E7" i="14"/>
  <c r="D7" i="14"/>
  <c r="C7" i="14"/>
  <c r="B7" i="14"/>
  <c r="H5" i="14"/>
  <c r="G5" i="14"/>
  <c r="F5" i="14"/>
  <c r="E5" i="14"/>
  <c r="D5" i="14"/>
  <c r="C5" i="14"/>
  <c r="B5" i="14"/>
  <c r="F3" i="14"/>
  <c r="B3" i="14"/>
  <c r="H3" i="14"/>
  <c r="G3" i="14"/>
  <c r="E3" i="14"/>
  <c r="D3" i="14"/>
  <c r="C3" i="14"/>
  <c r="B1" i="14"/>
</calcChain>
</file>

<file path=xl/comments1.xml><?xml version="1.0" encoding="utf-8"?>
<comments xmlns="http://schemas.openxmlformats.org/spreadsheetml/2006/main">
  <authors>
    <author xml:space="preserve">   </author>
  </authors>
  <commentList>
    <comment ref="C4" authorId="0">
      <text>
        <r>
          <rPr>
            <b/>
            <sz val="9"/>
            <color indexed="81"/>
            <rFont val="Geneva"/>
          </rPr>
          <t>This list populates the options that appear in the pop-up list for the year on the January sheet. To add additional years, begin typing in the cell directly beneath the last existing entry and the list will automatically expand.</t>
        </r>
      </text>
    </comment>
  </commentList>
</comments>
</file>

<file path=xl/comments2.xml><?xml version="1.0" encoding="utf-8"?>
<comments xmlns="http://schemas.openxmlformats.org/spreadsheetml/2006/main">
  <authors>
    <author xml:space="preserve">   </author>
  </authors>
  <commentList>
    <comment ref="J4" authorId="0">
      <text>
        <r>
          <rPr>
            <b/>
            <sz val="9"/>
            <color indexed="81"/>
            <rFont val="Geneva"/>
          </rPr>
          <t>When you click in the cell that displays the year above, you see a pop-up list of years from which to select. When you make a selection, the calendar sheets for all months in this workbook automatically update.
To change the available years in that list, see the Lookup List sheet.
Note: Formulas exist in all cells that display dates as well as those that appear blank within the calendar cells of rows that contain date values, in order for the calendar to update automatically.  If you manually change the text in those cells, the calendar will no longer be able to update automatically.
You can, however, type text in the taller cells beneath each date cell, such as where you see 'Sample text' written in the first available taller cell in this calendar.</t>
        </r>
      </text>
    </comment>
    <comment ref="J11" authorId="0">
      <text>
        <r>
          <rPr>
            <b/>
            <sz val="9"/>
            <color indexed="81"/>
            <rFont val="Geneva"/>
          </rPr>
          <t>Easily apply your own look to this calendar. This template is formatted using themes that enable you to apply fonts, colors, and graphic formatting effects throughout the workbook with just a click.
Find themes on the Home tab, in the Themes group. Select from dozens of built-in themes available in the Themes gallery or find options to change just the theme fonts or theme colors.</t>
        </r>
      </text>
    </comment>
  </commentList>
</comments>
</file>

<file path=xl/sharedStrings.xml><?xml version="1.0" encoding="utf-8"?>
<sst xmlns="http://schemas.openxmlformats.org/spreadsheetml/2006/main" count="117" uniqueCount="49">
  <si>
    <t>Sunday</t>
  </si>
  <si>
    <t>Monday</t>
  </si>
  <si>
    <t>Tuesday</t>
  </si>
  <si>
    <t>Wednesday</t>
  </si>
  <si>
    <t>Thursday</t>
  </si>
  <si>
    <t>Friday</t>
  </si>
  <si>
    <t>Saturday</t>
  </si>
  <si>
    <t>Year</t>
  </si>
  <si>
    <t>Notes:</t>
  </si>
  <si>
    <t>Select
Year:</t>
  </si>
  <si>
    <t>Sample text.</t>
  </si>
  <si>
    <t>All interviews to take place two weeks previous to Sunday debut. All pieces to editor by previous Monday to create preview and full video. Editing should be complete EOD Thursday before Sunday debut. Preview should be shared Friday before Sunday debut. Full video should be shared via social media Sunday afternoon and included in following e-newsletter.</t>
  </si>
  <si>
    <r>
      <rPr>
        <b/>
        <sz val="10"/>
        <color theme="1" tint="0.249977111117893"/>
        <rFont val="Century Gothic"/>
        <scheme val="minor"/>
      </rPr>
      <t>Editor</t>
    </r>
    <r>
      <rPr>
        <sz val="10"/>
        <color theme="1" tint="0.249977111117893"/>
        <rFont val="Century Gothic"/>
        <family val="2"/>
        <scheme val="minor"/>
      </rPr>
      <t xml:space="preserve"> working on Baby Basics; </t>
    </r>
    <r>
      <rPr>
        <b/>
        <sz val="10"/>
        <color theme="1" tint="0.249977111117893"/>
        <rFont val="Century Gothic"/>
        <scheme val="minor"/>
      </rPr>
      <t>Videographer</t>
    </r>
    <r>
      <rPr>
        <sz val="10"/>
        <color theme="1" tint="0.249977111117893"/>
        <rFont val="Century Gothic"/>
        <family val="2"/>
        <scheme val="minor"/>
      </rPr>
      <t xml:space="preserve"> interviewing Pumpkin Patch volunteer</t>
    </r>
  </si>
  <si>
    <r>
      <rPr>
        <b/>
        <sz val="10"/>
        <color theme="1" tint="0.249977111117893"/>
        <rFont val="Century Gothic"/>
        <scheme val="minor"/>
      </rPr>
      <t>Editor</t>
    </r>
    <r>
      <rPr>
        <sz val="10"/>
        <color theme="1" tint="0.249977111117893"/>
        <rFont val="Century Gothic"/>
        <family val="2"/>
        <scheme val="minor"/>
      </rPr>
      <t xml:space="preserve"> working on School partnerships </t>
    </r>
    <r>
      <rPr>
        <b/>
        <sz val="10"/>
        <color theme="1" tint="0.249977111117893"/>
        <rFont val="Century Gothic"/>
        <scheme val="minor"/>
      </rPr>
      <t>Videographer</t>
    </r>
    <r>
      <rPr>
        <sz val="10"/>
        <color theme="1" tint="0.249977111117893"/>
        <rFont val="Century Gothic"/>
        <family val="2"/>
        <scheme val="minor"/>
      </rPr>
      <t xml:space="preserve"> interviewing communion volunteer</t>
    </r>
  </si>
  <si>
    <r>
      <rPr>
        <b/>
        <sz val="10"/>
        <color theme="1" tint="0.249977111117893"/>
        <rFont val="Century Gothic"/>
        <scheme val="minor"/>
      </rPr>
      <t>Editor</t>
    </r>
    <r>
      <rPr>
        <sz val="10"/>
        <color theme="1" tint="0.249977111117893"/>
        <rFont val="Century Gothic"/>
        <family val="2"/>
        <scheme val="minor"/>
      </rPr>
      <t xml:space="preserve"> working on Pumpkin Patch </t>
    </r>
    <r>
      <rPr>
        <b/>
        <sz val="10"/>
        <color theme="1" tint="0.249977111117893"/>
        <rFont val="Century Gothic"/>
        <scheme val="minor"/>
      </rPr>
      <t>Videographer</t>
    </r>
    <r>
      <rPr>
        <sz val="10"/>
        <color theme="1" tint="0.249977111117893"/>
        <rFont val="Century Gothic"/>
        <family val="2"/>
        <scheme val="minor"/>
      </rPr>
      <t xml:space="preserve"> interviewing school partnerships volunteer</t>
    </r>
  </si>
  <si>
    <r>
      <rPr>
        <b/>
        <sz val="10"/>
        <color theme="1" tint="0.249977111117893"/>
        <rFont val="Century Gothic"/>
        <scheme val="minor"/>
      </rPr>
      <t>Editor</t>
    </r>
    <r>
      <rPr>
        <sz val="10"/>
        <color theme="1" tint="0.249977111117893"/>
        <rFont val="Century Gothic"/>
        <family val="2"/>
        <scheme val="minor"/>
      </rPr>
      <t xml:space="preserve"> working on communion </t>
    </r>
    <r>
      <rPr>
        <b/>
        <sz val="10"/>
        <color theme="1" tint="0.249977111117893"/>
        <rFont val="Century Gothic"/>
        <scheme val="minor"/>
      </rPr>
      <t>Videographer</t>
    </r>
    <r>
      <rPr>
        <sz val="10"/>
        <color theme="1" tint="0.249977111117893"/>
        <rFont val="Century Gothic"/>
        <family val="2"/>
        <scheme val="minor"/>
      </rPr>
      <t xml:space="preserve"> interviewing annual retreat volunteer</t>
    </r>
  </si>
  <si>
    <r>
      <rPr>
        <b/>
        <sz val="10"/>
        <color theme="1" tint="0.249977111117893"/>
        <rFont val="Century Gothic"/>
        <scheme val="minor"/>
      </rPr>
      <t>Editor</t>
    </r>
    <r>
      <rPr>
        <sz val="10"/>
        <color theme="1" tint="0.249977111117893"/>
        <rFont val="Century Gothic"/>
        <family val="2"/>
        <scheme val="minor"/>
      </rPr>
      <t xml:space="preserve"> working on annual retreat; </t>
    </r>
    <r>
      <rPr>
        <b/>
        <sz val="10"/>
        <color theme="1" tint="0.249977111117893"/>
        <rFont val="Century Gothic"/>
        <scheme val="minor"/>
      </rPr>
      <t>Videographer</t>
    </r>
    <r>
      <rPr>
        <sz val="10"/>
        <color theme="1" tint="0.249977111117893"/>
        <rFont val="Century Gothic"/>
        <family val="2"/>
        <scheme val="minor"/>
      </rPr>
      <t xml:space="preserve"> interviewing fish fry volunteer</t>
    </r>
  </si>
  <si>
    <r>
      <rPr>
        <b/>
        <sz val="10"/>
        <color theme="1" tint="0.249977111117893"/>
        <rFont val="Century Gothic"/>
        <scheme val="minor"/>
      </rPr>
      <t>Editor</t>
    </r>
    <r>
      <rPr>
        <sz val="10"/>
        <color theme="1" tint="0.249977111117893"/>
        <rFont val="Century Gothic"/>
        <family val="2"/>
        <scheme val="minor"/>
      </rPr>
      <t xml:space="preserve"> working on fish fry; </t>
    </r>
    <r>
      <rPr>
        <b/>
        <sz val="10"/>
        <color theme="1" tint="0.249977111117893"/>
        <rFont val="Century Gothic"/>
        <scheme val="minor"/>
      </rPr>
      <t>Videographer</t>
    </r>
    <r>
      <rPr>
        <sz val="10"/>
        <color theme="1" tint="0.249977111117893"/>
        <rFont val="Century Gothic"/>
        <family val="2"/>
        <scheme val="minor"/>
      </rPr>
      <t xml:space="preserve"> interviewing trunk or treat volunteer</t>
    </r>
  </si>
  <si>
    <r>
      <rPr>
        <b/>
        <sz val="10"/>
        <color theme="1" tint="0.249977111117893"/>
        <rFont val="Century Gothic"/>
        <scheme val="minor"/>
      </rPr>
      <t>Editor</t>
    </r>
    <r>
      <rPr>
        <sz val="10"/>
        <color theme="1" tint="0.249977111117893"/>
        <rFont val="Century Gothic"/>
        <family val="2"/>
        <scheme val="minor"/>
      </rPr>
      <t xml:space="preserve"> working on trunk or treat; </t>
    </r>
    <r>
      <rPr>
        <b/>
        <sz val="10"/>
        <color theme="1" tint="0.249977111117893"/>
        <rFont val="Century Gothic"/>
        <scheme val="minor"/>
      </rPr>
      <t>Videographer</t>
    </r>
    <r>
      <rPr>
        <sz val="10"/>
        <color theme="1" tint="0.249977111117893"/>
        <rFont val="Century Gothic"/>
        <family val="2"/>
        <scheme val="minor"/>
      </rPr>
      <t xml:space="preserve"> interviewing coat drive volunteer</t>
    </r>
  </si>
  <si>
    <r>
      <rPr>
        <b/>
        <sz val="10"/>
        <color theme="1" tint="0.249977111117893"/>
        <rFont val="Century Gothic"/>
        <scheme val="minor"/>
      </rPr>
      <t>Editor</t>
    </r>
    <r>
      <rPr>
        <sz val="10"/>
        <color theme="1" tint="0.249977111117893"/>
        <rFont val="Century Gothic"/>
        <family val="2"/>
        <scheme val="minor"/>
      </rPr>
      <t xml:space="preserve"> working on coat drive </t>
    </r>
    <r>
      <rPr>
        <b/>
        <sz val="10"/>
        <color theme="1" tint="0.249977111117893"/>
        <rFont val="Century Gothic"/>
        <scheme val="minor"/>
      </rPr>
      <t>Videographer</t>
    </r>
    <r>
      <rPr>
        <sz val="10"/>
        <color theme="1" tint="0.249977111117893"/>
        <rFont val="Century Gothic"/>
        <family val="2"/>
        <scheme val="minor"/>
      </rPr>
      <t xml:space="preserve"> interviewing Upward volunteer</t>
    </r>
  </si>
  <si>
    <r>
      <rPr>
        <b/>
        <sz val="10"/>
        <color theme="1" tint="0.249977111117893"/>
        <rFont val="Century Gothic"/>
        <scheme val="minor"/>
      </rPr>
      <t>Editor</t>
    </r>
    <r>
      <rPr>
        <sz val="10"/>
        <color theme="1" tint="0.249977111117893"/>
        <rFont val="Century Gothic"/>
        <family val="2"/>
        <scheme val="minor"/>
      </rPr>
      <t xml:space="preserve"> working on Upward  </t>
    </r>
    <r>
      <rPr>
        <b/>
        <sz val="10"/>
        <color theme="1" tint="0.249977111117893"/>
        <rFont val="Century Gothic"/>
        <scheme val="minor"/>
      </rPr>
      <t>Videographer</t>
    </r>
    <r>
      <rPr>
        <sz val="10"/>
        <color theme="1" tint="0.249977111117893"/>
        <rFont val="Century Gothic"/>
        <family val="2"/>
        <scheme val="minor"/>
      </rPr>
      <t xml:space="preserve"> interviewing PNO/MDO/Preschool volunteer</t>
    </r>
  </si>
  <si>
    <r>
      <rPr>
        <b/>
        <sz val="10"/>
        <color theme="1" tint="0.249977111117893"/>
        <rFont val="Century Gothic"/>
        <scheme val="minor"/>
      </rPr>
      <t>Editor</t>
    </r>
    <r>
      <rPr>
        <sz val="10"/>
        <color theme="1" tint="0.249977111117893"/>
        <rFont val="Century Gothic"/>
        <family val="2"/>
        <scheme val="minor"/>
      </rPr>
      <t xml:space="preserve"> working on PNO/MDO/Preschool; </t>
    </r>
    <r>
      <rPr>
        <b/>
        <sz val="10"/>
        <color theme="1" tint="0.249977111117893"/>
        <rFont val="Century Gothic"/>
        <scheme val="minor"/>
      </rPr>
      <t>Videographer</t>
    </r>
    <r>
      <rPr>
        <sz val="10"/>
        <color theme="1" tint="0.249977111117893"/>
        <rFont val="Century Gothic"/>
        <family val="2"/>
        <scheme val="minor"/>
      </rPr>
      <t xml:space="preserve"> interviewing orchestra volunteer</t>
    </r>
  </si>
  <si>
    <r>
      <rPr>
        <b/>
        <sz val="10"/>
        <color theme="1" tint="0.249977111117893"/>
        <rFont val="Century Gothic"/>
        <scheme val="minor"/>
      </rPr>
      <t>Editor</t>
    </r>
    <r>
      <rPr>
        <sz val="10"/>
        <color theme="1" tint="0.249977111117893"/>
        <rFont val="Century Gothic"/>
        <family val="2"/>
        <scheme val="minor"/>
      </rPr>
      <t xml:space="preserve"> working on orchestra; </t>
    </r>
    <r>
      <rPr>
        <b/>
        <sz val="10"/>
        <color theme="1" tint="0.249977111117893"/>
        <rFont val="Century Gothic"/>
        <scheme val="minor"/>
      </rPr>
      <t>Videographer</t>
    </r>
    <r>
      <rPr>
        <sz val="10"/>
        <color theme="1" tint="0.249977111117893"/>
        <rFont val="Century Gothic"/>
        <family val="2"/>
        <scheme val="minor"/>
      </rPr>
      <t xml:space="preserve"> interviewing facilities volunteer</t>
    </r>
  </si>
  <si>
    <r>
      <rPr>
        <b/>
        <sz val="10"/>
        <color theme="1" tint="0.249977111117893"/>
        <rFont val="Century Gothic"/>
        <scheme val="minor"/>
      </rPr>
      <t>Editor</t>
    </r>
    <r>
      <rPr>
        <sz val="10"/>
        <color theme="1" tint="0.249977111117893"/>
        <rFont val="Century Gothic"/>
        <family val="2"/>
        <scheme val="minor"/>
      </rPr>
      <t xml:space="preserve"> working on facilities; </t>
    </r>
    <r>
      <rPr>
        <b/>
        <sz val="10"/>
        <color theme="1" tint="0.249977111117893"/>
        <rFont val="Century Gothic"/>
        <scheme val="minor"/>
      </rPr>
      <t>Videographer</t>
    </r>
    <r>
      <rPr>
        <sz val="10"/>
        <color theme="1" tint="0.249977111117893"/>
        <rFont val="Century Gothic"/>
        <family val="2"/>
        <scheme val="minor"/>
      </rPr>
      <t xml:space="preserve"> interviewing UMW volunteer</t>
    </r>
  </si>
  <si>
    <r>
      <rPr>
        <b/>
        <sz val="10"/>
        <color theme="1" tint="0.249977111117893"/>
        <rFont val="Century Gothic"/>
        <scheme val="minor"/>
      </rPr>
      <t>Editor</t>
    </r>
    <r>
      <rPr>
        <sz val="10"/>
        <color theme="1" tint="0.249977111117893"/>
        <rFont val="Century Gothic"/>
        <family val="2"/>
        <scheme val="minor"/>
      </rPr>
      <t xml:space="preserve"> working on UMW; </t>
    </r>
    <r>
      <rPr>
        <b/>
        <sz val="10"/>
        <color theme="1" tint="0.249977111117893"/>
        <rFont val="Century Gothic"/>
        <scheme val="minor"/>
      </rPr>
      <t>Videographer</t>
    </r>
    <r>
      <rPr>
        <sz val="10"/>
        <color theme="1" tint="0.249977111117893"/>
        <rFont val="Century Gothic"/>
        <family val="2"/>
        <scheme val="minor"/>
      </rPr>
      <t xml:space="preserve"> interviewing Christmas Child volunteer</t>
    </r>
  </si>
  <si>
    <r>
      <rPr>
        <b/>
        <sz val="10"/>
        <color theme="1" tint="0.249977111117893"/>
        <rFont val="Century Gothic"/>
        <scheme val="minor"/>
      </rPr>
      <t>Editor</t>
    </r>
    <r>
      <rPr>
        <sz val="10"/>
        <color theme="1" tint="0.249977111117893"/>
        <rFont val="Century Gothic"/>
        <family val="2"/>
        <scheme val="minor"/>
      </rPr>
      <t xml:space="preserve"> working on Christmas Child; </t>
    </r>
    <r>
      <rPr>
        <b/>
        <sz val="10"/>
        <color theme="1" tint="0.249977111117893"/>
        <rFont val="Century Gothic"/>
        <scheme val="minor"/>
      </rPr>
      <t>Videographer</t>
    </r>
    <r>
      <rPr>
        <sz val="10"/>
        <color theme="1" tint="0.249977111117893"/>
        <rFont val="Century Gothic"/>
        <family val="2"/>
        <scheme val="minor"/>
      </rPr>
      <t xml:space="preserve"> interviewing handbells volunteer</t>
    </r>
  </si>
  <si>
    <r>
      <rPr>
        <b/>
        <sz val="10"/>
        <color theme="1" tint="0.249977111117893"/>
        <rFont val="Century Gothic"/>
        <scheme val="minor"/>
      </rPr>
      <t>Editor</t>
    </r>
    <r>
      <rPr>
        <sz val="10"/>
        <color theme="1" tint="0.249977111117893"/>
        <rFont val="Century Gothic"/>
        <family val="2"/>
        <scheme val="minor"/>
      </rPr>
      <t xml:space="preserve"> working on handbells; </t>
    </r>
    <r>
      <rPr>
        <b/>
        <sz val="10"/>
        <color theme="1" tint="0.249977111117893"/>
        <rFont val="Century Gothic"/>
        <scheme val="minor"/>
      </rPr>
      <t>Videographer</t>
    </r>
    <r>
      <rPr>
        <sz val="10"/>
        <color theme="1" tint="0.249977111117893"/>
        <rFont val="Century Gothic"/>
        <family val="2"/>
        <scheme val="minor"/>
      </rPr>
      <t xml:space="preserve"> interviewing finance volunteer</t>
    </r>
  </si>
  <si>
    <r>
      <rPr>
        <b/>
        <sz val="10"/>
        <color theme="1" tint="0.249977111117893"/>
        <rFont val="Century Gothic"/>
        <scheme val="minor"/>
      </rPr>
      <t>Editor</t>
    </r>
    <r>
      <rPr>
        <sz val="10"/>
        <color theme="1" tint="0.249977111117893"/>
        <rFont val="Century Gothic"/>
        <family val="2"/>
        <scheme val="minor"/>
      </rPr>
      <t xml:space="preserve"> working on finance; </t>
    </r>
    <r>
      <rPr>
        <b/>
        <sz val="10"/>
        <color theme="1" tint="0.249977111117893"/>
        <rFont val="Century Gothic"/>
        <scheme val="minor"/>
      </rPr>
      <t>Videographer</t>
    </r>
    <r>
      <rPr>
        <sz val="10"/>
        <color theme="1" tint="0.249977111117893"/>
        <rFont val="Century Gothic"/>
        <family val="2"/>
        <scheme val="minor"/>
      </rPr>
      <t xml:space="preserve"> interviewing hospitality volunteer</t>
    </r>
  </si>
  <si>
    <r>
      <rPr>
        <b/>
        <sz val="10"/>
        <color theme="1" tint="0.249977111117893"/>
        <rFont val="Century Gothic"/>
        <scheme val="minor"/>
      </rPr>
      <t>Editor</t>
    </r>
    <r>
      <rPr>
        <sz val="10"/>
        <color theme="1" tint="0.249977111117893"/>
        <rFont val="Century Gothic"/>
        <family val="2"/>
        <scheme val="minor"/>
      </rPr>
      <t xml:space="preserve"> working on hospitality; </t>
    </r>
    <r>
      <rPr>
        <b/>
        <sz val="10"/>
        <color theme="1" tint="0.249977111117893"/>
        <rFont val="Century Gothic"/>
        <scheme val="minor"/>
      </rPr>
      <t>Videographer</t>
    </r>
    <r>
      <rPr>
        <sz val="10"/>
        <color theme="1" tint="0.249977111117893"/>
        <rFont val="Century Gothic"/>
        <family val="2"/>
        <scheme val="minor"/>
      </rPr>
      <t xml:space="preserve"> interviewing Christmas program recap volunteer</t>
    </r>
  </si>
  <si>
    <r>
      <rPr>
        <b/>
        <sz val="10"/>
        <color theme="1" tint="0.249977111117893"/>
        <rFont val="Century Gothic"/>
        <scheme val="minor"/>
      </rPr>
      <t>Editor</t>
    </r>
    <r>
      <rPr>
        <sz val="10"/>
        <color theme="1" tint="0.249977111117893"/>
        <rFont val="Century Gothic"/>
        <family val="2"/>
        <scheme val="minor"/>
      </rPr>
      <t xml:space="preserve"> working on Christmas program recap; </t>
    </r>
    <r>
      <rPr>
        <b/>
        <sz val="10"/>
        <color theme="1" tint="0.249977111117893"/>
        <rFont val="Century Gothic"/>
        <scheme val="minor"/>
      </rPr>
      <t>Videographer</t>
    </r>
    <r>
      <rPr>
        <sz val="10"/>
        <color theme="1" tint="0.249977111117893"/>
        <rFont val="Century Gothic"/>
        <family val="2"/>
        <scheme val="minor"/>
      </rPr>
      <t xml:space="preserve"> interviewing Hamilton Trace volunteer</t>
    </r>
  </si>
  <si>
    <t>Social media to share video preview</t>
  </si>
  <si>
    <t>E-newsletter to share full video from previous Sunday</t>
  </si>
  <si>
    <t>Christmas child: Interview subject, videographer, editor; Social media to share full video</t>
  </si>
  <si>
    <t>Handbells - video as preview for Christmas: Interview subject, videographer, editor; Social media to share full video</t>
  </si>
  <si>
    <t>Finance committee - end of year giving: Interview subject, videographer, editor; Social media to share full video</t>
  </si>
  <si>
    <t>Hospitality - highlighting for visitors: Interview subject, videographer, editor; Social media to share full video</t>
  </si>
  <si>
    <t>Parents' Night Out/Mother's Day Out/Preschool: Interview subject, videographer, editor; Social media to share full video</t>
  </si>
  <si>
    <t>Orchestra - video as preview for Thanksgiving: Interview subject, videographer, editor; Social media to share full video</t>
  </si>
  <si>
    <t>Facilities - trustees: Interview subject, videographer, editor; Social media to share full video</t>
  </si>
  <si>
    <t>United Methodist Women - video to drum up participants for Christmas wrap event: Interview subject, videographer, editor; Social media to share full video</t>
  </si>
  <si>
    <t>Recap annual retreat: Interview subject, videographer, editor; Social media to share full video</t>
  </si>
  <si>
    <t>Highlight Fish Fry: Interview subject, videographer, editor; Social media to share full video</t>
  </si>
  <si>
    <t>Trunk or Treat: Interview subject, videographer, editor; Social media to share full video</t>
  </si>
  <si>
    <t>Coat drive: Interview subject, videographer, editor; Social media to share full video</t>
  </si>
  <si>
    <t>Upward - video in preparation for Nov. 1 deadline: Interview subject, videographer, editor; Social media to share full video</t>
  </si>
  <si>
    <t>Baby Basics drive: Interview subject, videographer, editor; Social media to share full video</t>
  </si>
  <si>
    <t>Pumpkin Patch: Interview subject, videographer, editor; Social media to share full video</t>
  </si>
  <si>
    <t>Local school partnerships and recap Back 2 School Bash: Interview subject, videographer, editor; Social media to share full video</t>
  </si>
  <si>
    <t>Communion Steward Team: Interview subject, videographer, editor; Social media to share full video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</si>
</sst>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mmmm\ yyyy"/>
    <numFmt numFmtId="165" formatCode="d"/>
  </numFmts>
  <fonts count="17" x14ac:knownFonts="1">
    <font>
      <sz val="11"/>
      <name val="Century Gothic"/>
      <family val="2"/>
      <scheme val="minor"/>
    </font>
    <font>
      <sz val="8"/>
      <name val="Arial"/>
      <family val="2"/>
    </font>
    <font>
      <b/>
      <sz val="11"/>
      <color theme="0"/>
      <name val="Century Gothic"/>
      <family val="2"/>
      <scheme val="minor"/>
    </font>
    <font>
      <sz val="11"/>
      <color theme="0"/>
      <name val="Century Gothic"/>
      <family val="2"/>
      <scheme val="minor"/>
    </font>
    <font>
      <sz val="11"/>
      <name val="Arial"/>
      <family val="2"/>
    </font>
    <font>
      <sz val="11"/>
      <name val="Century Gothic"/>
      <family val="2"/>
    </font>
    <font>
      <sz val="11"/>
      <name val="Century Gothic"/>
      <family val="2"/>
      <scheme val="minor"/>
    </font>
    <font>
      <sz val="11"/>
      <color theme="1" tint="0.249977111117893"/>
      <name val="Arial"/>
      <family val="2"/>
    </font>
    <font>
      <sz val="11"/>
      <color theme="1" tint="0.249977111117893"/>
      <name val="Century Gothic"/>
      <family val="2"/>
      <scheme val="minor"/>
    </font>
    <font>
      <b/>
      <sz val="28"/>
      <color theme="1" tint="0.34998626667073579"/>
      <name val="Century Gothic"/>
      <family val="2"/>
      <scheme val="minor"/>
    </font>
    <font>
      <b/>
      <sz val="14"/>
      <color theme="0"/>
      <name val="Century Gothic"/>
      <family val="2"/>
      <scheme val="minor"/>
    </font>
    <font>
      <sz val="14"/>
      <color theme="1" tint="0.34998626667073579"/>
      <name val="Century Gothic"/>
      <family val="2"/>
      <scheme val="minor"/>
    </font>
    <font>
      <sz val="10"/>
      <color theme="1" tint="0.249977111117893"/>
      <name val="Century Gothic"/>
      <family val="2"/>
      <scheme val="minor"/>
    </font>
    <font>
      <b/>
      <sz val="9"/>
      <color indexed="81"/>
      <name val="Geneva"/>
    </font>
    <font>
      <u/>
      <sz val="11"/>
      <color theme="10"/>
      <name val="Century Gothic"/>
      <family val="2"/>
      <scheme val="minor"/>
    </font>
    <font>
      <u/>
      <sz val="11"/>
      <color theme="11"/>
      <name val="Century Gothic"/>
      <family val="2"/>
      <scheme val="minor"/>
    </font>
    <font>
      <b/>
      <sz val="10"/>
      <color theme="1" tint="0.249977111117893"/>
      <name val="Century Gothic"/>
      <scheme val="minor"/>
    </font>
  </fonts>
  <fills count="7">
    <fill>
      <patternFill patternType="none"/>
    </fill>
    <fill>
      <patternFill patternType="gray125"/>
    </fill>
    <fill>
      <patternFill patternType="solid">
        <fgColor indexed="9"/>
        <bgColor indexed="64"/>
      </patternFill>
    </fill>
    <fill>
      <patternFill patternType="solid">
        <fgColor theme="4"/>
      </patternFill>
    </fill>
    <fill>
      <patternFill patternType="solid">
        <fgColor theme="4" tint="0.59999389629810485"/>
        <bgColor indexed="65"/>
      </patternFill>
    </fill>
    <fill>
      <patternFill patternType="solid">
        <fgColor theme="8"/>
      </patternFill>
    </fill>
    <fill>
      <patternFill patternType="solid">
        <fgColor rgb="FFFFFF00"/>
        <bgColor indexed="64"/>
      </patternFill>
    </fill>
  </fills>
  <borders count="21">
    <border>
      <left/>
      <right/>
      <top/>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bottom style="thin">
        <color theme="4" tint="0.39994506668294322"/>
      </bottom>
      <diagonal/>
    </border>
    <border>
      <left style="thick">
        <color theme="1" tint="0.499984740745262"/>
      </left>
      <right style="thick">
        <color theme="1" tint="0.499984740745262"/>
      </right>
      <top style="thick">
        <color theme="1" tint="0.499984740745262"/>
      </top>
      <bottom style="thick">
        <color theme="1" tint="0.499984740745262"/>
      </bottom>
      <diagonal/>
    </border>
    <border>
      <left style="medium">
        <color theme="4"/>
      </left>
      <right/>
      <top style="medium">
        <color theme="4"/>
      </top>
      <bottom style="medium">
        <color theme="4"/>
      </bottom>
      <diagonal/>
    </border>
    <border>
      <left/>
      <right style="medium">
        <color theme="4"/>
      </right>
      <top style="medium">
        <color theme="4"/>
      </top>
      <bottom style="medium">
        <color theme="4"/>
      </bottom>
      <diagonal/>
    </border>
    <border>
      <left style="medium">
        <color theme="4" tint="-0.24994659260841701"/>
      </left>
      <right style="thin">
        <color theme="4" tint="0.39994506668294322"/>
      </right>
      <top style="thin">
        <color theme="4" tint="0.39994506668294322"/>
      </top>
      <bottom style="thin">
        <color theme="4" tint="0.39994506668294322"/>
      </bottom>
      <diagonal/>
    </border>
    <border>
      <left style="thin">
        <color theme="4" tint="0.39994506668294322"/>
      </left>
      <right style="medium">
        <color theme="4" tint="-0.24994659260841701"/>
      </right>
      <top style="thin">
        <color theme="4" tint="0.39994506668294322"/>
      </top>
      <bottom style="thin">
        <color theme="4" tint="0.39994506668294322"/>
      </bottom>
      <diagonal/>
    </border>
    <border>
      <left style="thin">
        <color theme="4" tint="0.39994506668294322"/>
      </left>
      <right style="medium">
        <color theme="4" tint="-0.24994659260841701"/>
      </right>
      <top/>
      <bottom style="thin">
        <color theme="4" tint="0.39994506668294322"/>
      </bottom>
      <diagonal/>
    </border>
    <border>
      <left style="medium">
        <color theme="4" tint="-0.24994659260841701"/>
      </left>
      <right style="thin">
        <color theme="4" tint="0.39994506668294322"/>
      </right>
      <top style="thin">
        <color theme="4" tint="0.39994506668294322"/>
      </top>
      <bottom style="medium">
        <color theme="4" tint="-0.24994659260841701"/>
      </bottom>
      <diagonal/>
    </border>
    <border>
      <left style="thin">
        <color theme="4" tint="0.39994506668294322"/>
      </left>
      <right style="thin">
        <color theme="4" tint="0.39994506668294322"/>
      </right>
      <top style="thin">
        <color theme="4" tint="0.39994506668294322"/>
      </top>
      <bottom style="medium">
        <color theme="4" tint="-0.24994659260841701"/>
      </bottom>
      <diagonal/>
    </border>
    <border>
      <left style="medium">
        <color theme="4" tint="-0.24994659260841701"/>
      </left>
      <right style="thin">
        <color theme="4" tint="0.39994506668294322"/>
      </right>
      <top style="medium">
        <color theme="4" tint="-0.24994659260841701"/>
      </top>
      <bottom/>
      <diagonal/>
    </border>
    <border>
      <left style="thin">
        <color theme="4" tint="0.39994506668294322"/>
      </left>
      <right style="thin">
        <color theme="4" tint="0.39994506668294322"/>
      </right>
      <top style="medium">
        <color theme="4" tint="-0.24994659260841701"/>
      </top>
      <bottom/>
      <diagonal/>
    </border>
    <border>
      <left style="thin">
        <color theme="4" tint="0.39994506668294322"/>
      </left>
      <right style="medium">
        <color theme="4" tint="-0.24994659260841701"/>
      </right>
      <top style="medium">
        <color theme="4" tint="-0.24994659260841701"/>
      </top>
      <bottom/>
      <diagonal/>
    </border>
    <border>
      <left style="medium">
        <color theme="4" tint="-0.24994659260841701"/>
      </left>
      <right style="thin">
        <color theme="4" tint="0.39994506668294322"/>
      </right>
      <top style="medium">
        <color theme="4" tint="-0.24994659260841701"/>
      </top>
      <bottom style="thin">
        <color theme="4" tint="0.39994506668294322"/>
      </bottom>
      <diagonal/>
    </border>
    <border>
      <left style="thin">
        <color theme="4" tint="0.39994506668294322"/>
      </left>
      <right style="thin">
        <color theme="4" tint="0.39994506668294322"/>
      </right>
      <top style="medium">
        <color theme="4" tint="-0.24994659260841701"/>
      </top>
      <bottom style="thin">
        <color theme="4" tint="0.39994506668294322"/>
      </bottom>
      <diagonal/>
    </border>
    <border>
      <left style="thin">
        <color theme="4" tint="0.39994506668294322"/>
      </left>
      <right style="medium">
        <color theme="4" tint="-0.24994659260841701"/>
      </right>
      <top style="medium">
        <color theme="4" tint="-0.24994659260841701"/>
      </top>
      <bottom style="thin">
        <color theme="4" tint="0.39994506668294322"/>
      </bottom>
      <diagonal/>
    </border>
    <border>
      <left style="medium">
        <color theme="4" tint="-0.24994659260841701"/>
      </left>
      <right style="thin">
        <color theme="4" tint="0.39994506668294322"/>
      </right>
      <top/>
      <bottom style="thin">
        <color theme="4" tint="0.39994506668294322"/>
      </bottom>
      <diagonal/>
    </border>
    <border>
      <left style="thin">
        <color theme="4" tint="0.39994506668294322"/>
      </left>
      <right/>
      <top style="thin">
        <color theme="4" tint="0.39994506668294322"/>
      </top>
      <bottom style="medium">
        <color theme="4" tint="-0.24994659260841701"/>
      </bottom>
      <diagonal/>
    </border>
    <border>
      <left/>
      <right/>
      <top style="thin">
        <color theme="4" tint="0.39994506668294322"/>
      </top>
      <bottom style="medium">
        <color theme="4" tint="-0.24994659260841701"/>
      </bottom>
      <diagonal/>
    </border>
    <border>
      <left/>
      <right style="medium">
        <color theme="4" tint="-0.24994659260841701"/>
      </right>
      <top style="thin">
        <color theme="4" tint="0.39994506668294322"/>
      </top>
      <bottom style="medium">
        <color theme="4" tint="-0.24994659260841701"/>
      </bottom>
      <diagonal/>
    </border>
  </borders>
  <cellStyleXfs count="33">
    <xf numFmtId="0" fontId="0" fillId="0" borderId="0"/>
    <xf numFmtId="0" fontId="9" fillId="0" borderId="0" applyNumberFormat="0" applyFill="0" applyAlignment="0" applyProtection="0"/>
    <xf numFmtId="0" fontId="2" fillId="3" borderId="1" applyNumberFormat="0" applyAlignment="0" applyProtection="0"/>
    <xf numFmtId="0" fontId="11" fillId="4" borderId="0" applyNumberFormat="0" applyBorder="0" applyAlignment="0" applyProtection="0"/>
    <xf numFmtId="0" fontId="10" fillId="5" borderId="3" applyNumberFormat="0" applyProtection="0">
      <alignment vertical="center"/>
    </xf>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cellStyleXfs>
  <cellXfs count="41">
    <xf numFmtId="0" fontId="0" fillId="0" borderId="0" xfId="0"/>
    <xf numFmtId="0" fontId="4" fillId="2" borderId="0" xfId="0" applyFont="1" applyFill="1"/>
    <xf numFmtId="0" fontId="5" fillId="2" borderId="0" xfId="0" applyFont="1" applyFill="1"/>
    <xf numFmtId="0" fontId="5" fillId="0" borderId="0" xfId="0" applyFont="1"/>
    <xf numFmtId="0" fontId="4" fillId="0" borderId="0" xfId="0" applyFont="1"/>
    <xf numFmtId="165" fontId="8" fillId="0" borderId="1" xfId="0" applyNumberFormat="1" applyFont="1" applyFill="1" applyBorder="1" applyAlignment="1">
      <alignment horizontal="left" vertical="center" wrapText="1" indent="1"/>
    </xf>
    <xf numFmtId="165" fontId="8" fillId="2" borderId="1" xfId="0" applyNumberFormat="1" applyFont="1" applyFill="1" applyBorder="1" applyAlignment="1">
      <alignment horizontal="left" vertical="center" wrapText="1" indent="1"/>
    </xf>
    <xf numFmtId="0" fontId="11" fillId="4" borderId="4" xfId="3" applyBorder="1" applyAlignment="1">
      <alignment horizontal="right" vertical="center" wrapText="1"/>
    </xf>
    <xf numFmtId="0" fontId="11" fillId="4" borderId="5" xfId="3" applyBorder="1" applyAlignment="1">
      <alignment vertical="center"/>
    </xf>
    <xf numFmtId="165" fontId="7" fillId="0" borderId="6" xfId="0" applyNumberFormat="1" applyFont="1" applyBorder="1" applyAlignment="1">
      <alignment horizontal="left" vertical="center" indent="1"/>
    </xf>
    <xf numFmtId="165" fontId="8" fillId="0" borderId="7" xfId="0" applyNumberFormat="1" applyFont="1" applyFill="1" applyBorder="1" applyAlignment="1">
      <alignment horizontal="left" vertical="center" wrapText="1" indent="1"/>
    </xf>
    <xf numFmtId="165" fontId="8" fillId="0" borderId="6" xfId="0" applyNumberFormat="1" applyFont="1" applyFill="1" applyBorder="1" applyAlignment="1">
      <alignment horizontal="left" vertical="center" wrapText="1" indent="1"/>
    </xf>
    <xf numFmtId="165" fontId="8" fillId="2" borderId="6" xfId="0" applyNumberFormat="1" applyFont="1" applyFill="1" applyBorder="1" applyAlignment="1">
      <alignment horizontal="left" vertical="center" wrapText="1" indent="1"/>
    </xf>
    <xf numFmtId="165" fontId="8" fillId="2" borderId="7" xfId="0" applyNumberFormat="1" applyFont="1" applyFill="1" applyBorder="1" applyAlignment="1">
      <alignment horizontal="left" vertical="center" wrapText="1" indent="1"/>
    </xf>
    <xf numFmtId="0" fontId="2" fillId="3" borderId="11" xfId="2" applyBorder="1" applyAlignment="1">
      <alignment horizontal="center" vertical="center"/>
    </xf>
    <xf numFmtId="0" fontId="2" fillId="3" borderId="12" xfId="2" applyBorder="1" applyAlignment="1">
      <alignment horizontal="center" vertical="center"/>
    </xf>
    <xf numFmtId="0" fontId="2" fillId="3" borderId="13" xfId="2" applyBorder="1" applyAlignment="1">
      <alignment horizontal="center" vertical="center"/>
    </xf>
    <xf numFmtId="0" fontId="2" fillId="3" borderId="14" xfId="2" applyBorder="1" applyAlignment="1">
      <alignment horizontal="center" vertical="center"/>
    </xf>
    <xf numFmtId="0" fontId="2" fillId="3" borderId="15" xfId="2" applyBorder="1" applyAlignment="1">
      <alignment horizontal="center" vertical="center"/>
    </xf>
    <xf numFmtId="0" fontId="2" fillId="3" borderId="16" xfId="2" applyBorder="1" applyAlignment="1">
      <alignment horizontal="center" vertical="center"/>
    </xf>
    <xf numFmtId="0" fontId="4" fillId="0" borderId="0" xfId="0" applyFont="1"/>
    <xf numFmtId="0" fontId="6" fillId="0" borderId="0" xfId="0" applyFont="1"/>
    <xf numFmtId="0" fontId="6" fillId="0" borderId="0" xfId="0" applyFont="1" applyFill="1"/>
    <xf numFmtId="165" fontId="8" fillId="2" borderId="2" xfId="0" applyNumberFormat="1" applyFont="1" applyFill="1" applyBorder="1" applyAlignment="1">
      <alignment horizontal="left" vertical="center" wrapText="1" indent="1"/>
    </xf>
    <xf numFmtId="0" fontId="12" fillId="0" borderId="1" xfId="0" applyFont="1" applyFill="1" applyBorder="1" applyAlignment="1">
      <alignment horizontal="left" vertical="center" wrapText="1" indent="1"/>
    </xf>
    <xf numFmtId="0" fontId="12" fillId="2" borderId="1" xfId="0" applyFont="1" applyFill="1" applyBorder="1" applyAlignment="1">
      <alignment horizontal="left" vertical="center" wrapText="1" indent="1"/>
    </xf>
    <xf numFmtId="0" fontId="12" fillId="0" borderId="10" xfId="0" applyFont="1" applyFill="1" applyBorder="1" applyAlignment="1">
      <alignment horizontal="left" vertical="center" wrapText="1" indent="1"/>
    </xf>
    <xf numFmtId="165" fontId="8" fillId="2" borderId="17" xfId="0" applyNumberFormat="1" applyFont="1" applyFill="1" applyBorder="1" applyAlignment="1">
      <alignment horizontal="left" vertical="center" wrapText="1" indent="1"/>
    </xf>
    <xf numFmtId="0" fontId="12" fillId="4" borderId="6" xfId="3" applyFont="1" applyBorder="1" applyAlignment="1">
      <alignment horizontal="left" vertical="center" wrapText="1" indent="1"/>
    </xf>
    <xf numFmtId="0" fontId="12" fillId="4" borderId="7" xfId="3" applyFont="1" applyBorder="1" applyAlignment="1">
      <alignment horizontal="left" vertical="center" wrapText="1" indent="1"/>
    </xf>
    <xf numFmtId="0" fontId="12" fillId="4" borderId="9" xfId="3" applyFont="1" applyBorder="1" applyAlignment="1">
      <alignment horizontal="left" vertical="center" wrapText="1" indent="1"/>
    </xf>
    <xf numFmtId="0" fontId="12" fillId="6" borderId="6" xfId="3" applyFont="1" applyFill="1" applyBorder="1" applyAlignment="1">
      <alignment horizontal="left" vertical="center" wrapText="1" indent="1"/>
    </xf>
    <xf numFmtId="0" fontId="12" fillId="6" borderId="9" xfId="3" applyFont="1" applyFill="1" applyBorder="1" applyAlignment="1">
      <alignment horizontal="left" vertical="center" wrapText="1" indent="1"/>
    </xf>
    <xf numFmtId="164" fontId="9" fillId="2" borderId="0" xfId="1" applyNumberFormat="1" applyFill="1" applyAlignment="1">
      <alignment horizontal="center" vertical="center"/>
    </xf>
    <xf numFmtId="165" fontId="2" fillId="3" borderId="2" xfId="2" applyNumberFormat="1" applyBorder="1" applyAlignment="1">
      <alignment horizontal="left" vertical="center" wrapText="1"/>
    </xf>
    <xf numFmtId="165" fontId="2" fillId="3" borderId="8" xfId="2" applyNumberFormat="1" applyBorder="1" applyAlignment="1">
      <alignment horizontal="left" vertical="center" wrapText="1"/>
    </xf>
    <xf numFmtId="0" fontId="3" fillId="3" borderId="18" xfId="2" applyFont="1" applyBorder="1" applyAlignment="1">
      <alignment horizontal="left" vertical="center" wrapText="1"/>
    </xf>
    <xf numFmtId="0" fontId="3" fillId="3" borderId="19" xfId="2" applyFont="1" applyBorder="1" applyAlignment="1">
      <alignment horizontal="left" vertical="center" wrapText="1"/>
    </xf>
    <xf numFmtId="0" fontId="3" fillId="3" borderId="20" xfId="2" applyFont="1" applyBorder="1" applyAlignment="1">
      <alignment horizontal="left" vertical="center" wrapText="1"/>
    </xf>
    <xf numFmtId="165" fontId="2" fillId="3" borderId="1" xfId="2" applyNumberFormat="1" applyBorder="1" applyAlignment="1">
      <alignment horizontal="left" vertical="center" wrapText="1"/>
    </xf>
    <xf numFmtId="165" fontId="2" fillId="3" borderId="7" xfId="2" applyNumberFormat="1" applyBorder="1" applyAlignment="1">
      <alignment horizontal="left" vertical="center" wrapText="1"/>
    </xf>
  </cellXfs>
  <cellStyles count="33">
    <cellStyle name="40% - Accent1" xfId="3" builtinId="31" customBuiltin="1"/>
    <cellStyle name="Accent1" xfId="2" builtinId="29" customBuiltin="1"/>
    <cellStyle name="Accent5" xfId="4" builtinId="45" customBuilti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Heading 1" xfId="1" builtinId="16" customBuilti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Normal" xfId="0" builtinId="0" customBuiltin="1"/>
  </cellStyles>
  <dxfs count="3">
    <dxf>
      <font>
        <strike val="0"/>
        <outline val="0"/>
        <shadow val="0"/>
        <u val="none"/>
        <vertAlign val="baseline"/>
        <sz val="11"/>
        <color auto="1"/>
      </font>
    </dxf>
    <dxf>
      <font>
        <strike val="0"/>
        <outline val="0"/>
        <shadow val="0"/>
        <u val="none"/>
        <vertAlign val="baseline"/>
        <sz val="11"/>
        <color auto="1"/>
      </font>
    </dxf>
    <dxf>
      <font>
        <strike val="0"/>
        <outline val="0"/>
        <shadow val="0"/>
        <u val="none"/>
        <vertAlign val="baseline"/>
        <sz val="11"/>
        <color auto="1"/>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F1F2F5"/>
      <rgbColor rgb="00008080"/>
      <rgbColor rgb="00E4EAF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314265"/>
      <rgbColor rgb="00CCFFCC"/>
      <rgbColor rgb="00FFEECD"/>
      <rgbColor rgb="00D0D8E2"/>
      <rgbColor rgb="00FF99CC"/>
      <rgbColor rgb="00CC99FF"/>
      <rgbColor rgb="00FFCC99"/>
      <rgbColor rgb="003366FF"/>
      <rgbColor rgb="0033CCCC"/>
      <rgbColor rgb="0099CC00"/>
      <rgbColor rgb="00FFCC00"/>
      <rgbColor rgb="00FF9900"/>
      <rgbColor rgb="00FF6600"/>
      <rgbColor rgb="00717789"/>
      <rgbColor rgb="00969696"/>
      <rgbColor rgb="00003366"/>
      <rgbColor rgb="00339966"/>
      <rgbColor rgb="00003300"/>
      <rgbColor rgb="00333300"/>
      <rgbColor rgb="00993300"/>
      <rgbColor rgb="00993366"/>
      <rgbColor rgb="00333399"/>
      <rgbColor rgb="004B4B4B"/>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0"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ables/table1.xml><?xml version="1.0" encoding="utf-8"?>
<table xmlns="http://schemas.openxmlformats.org/spreadsheetml/2006/main" id="1" name="YearLookup" displayName="YearLookup" ref="A1:A9" totalsRowShown="0" headerRowDxfId="2" dataDxfId="1">
  <autoFilter ref="A1:A9"/>
  <tableColumns count="1">
    <tableColumn id="1" name="Year" dataDxfId="0"/>
  </tableColumns>
  <tableStyleInfo name="TableStyleMedium23" showFirstColumn="0" showLastColumn="0" showRowStripes="1" showColumnStripes="0"/>
</table>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Apothecary">
  <a:themeElements>
    <a:clrScheme name="Apothecary">
      <a:dk1>
        <a:sysClr val="windowText" lastClr="000000"/>
      </a:dk1>
      <a:lt1>
        <a:sysClr val="window" lastClr="FFFFFF"/>
      </a:lt1>
      <a:dk2>
        <a:srgbClr val="564B3C"/>
      </a:dk2>
      <a:lt2>
        <a:srgbClr val="ECEDD1"/>
      </a:lt2>
      <a:accent1>
        <a:srgbClr val="93A299"/>
      </a:accent1>
      <a:accent2>
        <a:srgbClr val="CF543F"/>
      </a:accent2>
      <a:accent3>
        <a:srgbClr val="B5AE53"/>
      </a:accent3>
      <a:accent4>
        <a:srgbClr val="848058"/>
      </a:accent4>
      <a:accent5>
        <a:srgbClr val="E8B54D"/>
      </a:accent5>
      <a:accent6>
        <a:srgbClr val="786C71"/>
      </a:accent6>
      <a:hlink>
        <a:srgbClr val="CCCC00"/>
      </a:hlink>
      <a:folHlink>
        <a:srgbClr val="B2B2B2"/>
      </a:folHlink>
    </a:clrScheme>
    <a:fontScheme name="Calendar">
      <a:majorFont>
        <a:latin typeface="Century Gothic"/>
        <a:ea typeface=""/>
        <a:cs typeface=""/>
      </a:majorFont>
      <a:minorFont>
        <a:latin typeface="Century Gothic"/>
        <a:ea typeface=""/>
        <a:cs typeface=""/>
      </a:minorFont>
    </a:fontScheme>
    <a:fmtScheme name="Apothecary">
      <a:fillStyleLst>
        <a:solidFill>
          <a:schemeClr val="phClr"/>
        </a:solidFill>
        <a:gradFill rotWithShape="1">
          <a:gsLst>
            <a:gs pos="0">
              <a:schemeClr val="phClr">
                <a:tint val="1000"/>
                <a:satMod val="100000"/>
              </a:schemeClr>
            </a:gs>
            <a:gs pos="68000">
              <a:schemeClr val="phClr">
                <a:tint val="77000"/>
                <a:satMod val="100000"/>
              </a:schemeClr>
            </a:gs>
            <a:gs pos="81000">
              <a:schemeClr val="phClr">
                <a:tint val="79000"/>
                <a:satMod val="100000"/>
              </a:schemeClr>
            </a:gs>
            <a:gs pos="86000">
              <a:schemeClr val="phClr">
                <a:tint val="73000"/>
                <a:satMod val="100000"/>
              </a:schemeClr>
            </a:gs>
            <a:gs pos="100000">
              <a:schemeClr val="phClr">
                <a:tint val="35000"/>
                <a:satMod val="100000"/>
              </a:schemeClr>
            </a:gs>
          </a:gsLst>
          <a:lin ang="5400000" scaled="0"/>
        </a:gradFill>
        <a:gradFill rotWithShape="1">
          <a:gsLst>
            <a:gs pos="0">
              <a:schemeClr val="phClr">
                <a:tint val="73000"/>
                <a:shade val="100000"/>
                <a:satMod val="150000"/>
              </a:schemeClr>
            </a:gs>
            <a:gs pos="25000">
              <a:schemeClr val="phClr">
                <a:tint val="96000"/>
                <a:shade val="80000"/>
                <a:satMod val="105000"/>
              </a:schemeClr>
            </a:gs>
            <a:gs pos="38000">
              <a:schemeClr val="phClr">
                <a:tint val="96000"/>
                <a:shade val="59000"/>
                <a:satMod val="120000"/>
              </a:schemeClr>
            </a:gs>
            <a:gs pos="55000">
              <a:schemeClr val="phClr">
                <a:tint val="100000"/>
                <a:shade val="57000"/>
                <a:satMod val="120000"/>
              </a:schemeClr>
            </a:gs>
            <a:gs pos="80000">
              <a:schemeClr val="phClr">
                <a:tint val="100000"/>
                <a:shade val="56000"/>
                <a:satMod val="145000"/>
              </a:schemeClr>
            </a:gs>
            <a:gs pos="88000">
              <a:schemeClr val="phClr">
                <a:tint val="100000"/>
                <a:shade val="63000"/>
                <a:satMod val="160000"/>
              </a:schemeClr>
            </a:gs>
            <a:gs pos="100000">
              <a:schemeClr val="phClr">
                <a:tint val="99000"/>
                <a:shade val="100000"/>
                <a:satMod val="155000"/>
              </a:schemeClr>
            </a:gs>
          </a:gsLst>
          <a:lin ang="54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scene3d>
            <a:camera prst="orthographicFront">
              <a:rot lat="0" lon="0" rev="0"/>
            </a:camera>
            <a:lightRig rig="glow" dir="tl">
              <a:rot lat="0" lon="0" rev="1800000"/>
            </a:lightRig>
          </a:scene3d>
          <a:sp3d contourW="10160" prstMaterial="dkEdge">
            <a:bevelT w="0" h="0" prst="angle"/>
            <a:contourClr>
              <a:schemeClr val="phClr">
                <a:shade val="30000"/>
                <a:satMod val="150000"/>
              </a:schemeClr>
            </a:contourClr>
          </a:sp3d>
        </a:effectStyle>
        <a:effectStyle>
          <a:effectLst>
            <a:glow rad="50800">
              <a:schemeClr val="phClr">
                <a:tint val="68000"/>
                <a:shade val="93000"/>
                <a:alpha val="37000"/>
                <a:satMod val="250000"/>
              </a:schemeClr>
            </a:glow>
          </a:effectLst>
          <a:scene3d>
            <a:camera prst="orthographicFront">
              <a:rot lat="0" lon="0" rev="0"/>
            </a:camera>
            <a:lightRig rig="glow" dir="t">
              <a:rot lat="0" lon="0" rev="1800000"/>
            </a:lightRig>
          </a:scene3d>
          <a:sp3d contourW="10160" prstMaterial="dkEdge">
            <a:bevelT w="20320" h="19050" prst="angle"/>
            <a:contourClr>
              <a:schemeClr val="phClr">
                <a:shade val="30000"/>
                <a:satMod val="150000"/>
              </a:schemeClr>
            </a:contourClr>
          </a:sp3d>
        </a:effectStyle>
      </a:effectStyleLst>
      <a:bgFillStyleLst>
        <a:solidFill>
          <a:schemeClr val="phClr"/>
        </a:solidFill>
        <a:solidFill>
          <a:schemeClr val="phClr">
            <a:tint val="93000"/>
            <a:satMod val="140000"/>
          </a:schemeClr>
        </a:solidFill>
        <a:blipFill rotWithShape="1">
          <a:blip xmlns:r="http://schemas.openxmlformats.org/officeDocument/2006/relationships" r:embed="rId1">
            <a:duotone>
              <a:schemeClr val="phClr">
                <a:tint val="70000"/>
                <a:satMod val="170000"/>
              </a:schemeClr>
              <a:schemeClr val="phClr">
                <a:shade val="70000"/>
                <a:satMod val="130000"/>
              </a:schemeClr>
            </a:duotone>
          </a:blip>
          <a:tile tx="0" ty="0" sx="100000" sy="100000" flip="none" algn="tl"/>
        </a:blip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table" Target="../tables/table1.xml"/><Relationship Id="rId3" Type="http://schemas.openxmlformats.org/officeDocument/2006/relationships/comments" Target="../comments1.xml"/></Relationships>
</file>

<file path=xl/worksheets/_rels/sheet6.xml.rels><?xml version="1.0" encoding="UTF-8" standalone="yes"?>
<Relationships xmlns="http://schemas.openxmlformats.org/package/2006/relationships"><Relationship Id="rId1" Type="http://schemas.openxmlformats.org/officeDocument/2006/relationships/customProperty" Target="../customProperty1.bin"/><Relationship Id="rId2" Type="http://schemas.openxmlformats.org/officeDocument/2006/relationships/vmlDrawing" Target="../drawings/vmlDrawing2.vml"/><Relationship Id="rId3"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tabSelected="1" topLeftCell="A2" workbookViewId="0">
      <selection activeCell="C14" sqref="C14:H14"/>
    </sheetView>
  </sheetViews>
  <sheetFormatPr baseColWidth="10" defaultColWidth="8.7109375" defaultRowHeight="13" x14ac:dyDescent="0"/>
  <cols>
    <col min="1" max="1" width="2.42578125" style="1" customWidth="1"/>
    <col min="2" max="2" width="30.85546875" style="4" customWidth="1"/>
    <col min="3" max="8" width="17.5703125" style="4" customWidth="1"/>
    <col min="9" max="16384" width="8.7109375" style="4"/>
  </cols>
  <sheetData>
    <row r="1" spans="1:8" s="1" customFormat="1" ht="59.25" customHeight="1" thickBot="1">
      <c r="B1" s="33">
        <f>DATE(CalendarYear,9,1)</f>
        <v>42614</v>
      </c>
      <c r="C1" s="33"/>
      <c r="D1" s="33"/>
      <c r="E1" s="33"/>
      <c r="F1" s="33"/>
      <c r="G1" s="33"/>
      <c r="H1" s="33"/>
    </row>
    <row r="2" spans="1:8" s="3" customFormat="1" ht="21.75" customHeight="1">
      <c r="A2" s="2"/>
      <c r="B2" s="17" t="s">
        <v>0</v>
      </c>
      <c r="C2" s="18" t="s">
        <v>1</v>
      </c>
      <c r="D2" s="18" t="s">
        <v>2</v>
      </c>
      <c r="E2" s="18" t="s">
        <v>3</v>
      </c>
      <c r="F2" s="18" t="s">
        <v>4</v>
      </c>
      <c r="G2" s="18" t="s">
        <v>5</v>
      </c>
      <c r="H2" s="19" t="s">
        <v>6</v>
      </c>
    </row>
    <row r="3" spans="1:8" ht="14">
      <c r="B3" s="9" t="str">
        <f>IF(AND(YEAR(SepSun1)=CalendarYear,MONTH(SepSun1)=9),SepSun1, "")</f>
        <v/>
      </c>
      <c r="C3" s="5" t="str">
        <f>IF(AND(YEAR(SepSun1+1)=CalendarYear,MONTH(SepSun1+1)=9),SepSun1+1, "")</f>
        <v/>
      </c>
      <c r="D3" s="5" t="str">
        <f>IF(AND(YEAR(SepSun1+2)=CalendarYear,MONTH(SepSun1+2)=9),SepSun1+2, "")</f>
        <v/>
      </c>
      <c r="E3" s="5" t="str">
        <f>IF(AND(YEAR(SepSun1+3)=CalendarYear,MONTH(SepSun1+3)=9),SepSun1+3, "")</f>
        <v/>
      </c>
      <c r="F3" s="5">
        <f>IF(AND(YEAR(SepSun1+4)=CalendarYear,MONTH(SepSun1+4)=9),SepSun1+4, "")</f>
        <v>42614</v>
      </c>
      <c r="G3" s="5">
        <f>IF(AND(YEAR(SepSun1+5)=CalendarYear,MONTH(SepSun1+5)=9),SepSun1+5, "")</f>
        <v>42615</v>
      </c>
      <c r="H3" s="10">
        <f>IF(AND(YEAR(SepSun1+6)=CalendarYear,MONTH(SepSun1+6)=9),SepSun1+6, "")</f>
        <v>42616</v>
      </c>
    </row>
    <row r="4" spans="1:8" ht="72" customHeight="1">
      <c r="B4" s="28"/>
      <c r="C4" s="24" t="s">
        <v>12</v>
      </c>
      <c r="D4" s="25"/>
      <c r="E4" s="25"/>
      <c r="F4" s="25"/>
      <c r="G4" s="25" t="s">
        <v>30</v>
      </c>
      <c r="H4" s="29"/>
    </row>
    <row r="5" spans="1:8" ht="14" customHeight="1">
      <c r="B5" s="11">
        <f>IF(AND(YEAR(SepSun1+7)=CalendarYear,MONTH(SepSun1+7)=9),SepSun1+7, "")</f>
        <v>42617</v>
      </c>
      <c r="C5" s="5">
        <f>IF(AND(YEAR(SepSun1+8)=CalendarYear,MONTH(SepSun1+8)=9),SepSun1+8, "")</f>
        <v>42618</v>
      </c>
      <c r="D5" s="5">
        <f>IF(AND(YEAR(SepSun1+9)=CalendarYear,MONTH(SepSun1+9)=9),SepSun1+9, "")</f>
        <v>42619</v>
      </c>
      <c r="E5" s="5">
        <f>IF(AND(YEAR(SepSun1+10)=CalendarYear,MONTH(SepSun1+10)=9),SepSun1+10, "")</f>
        <v>42620</v>
      </c>
      <c r="F5" s="5">
        <f>IF(AND(YEAR(SepSun1+11)=CalendarYear,MONTH(SepSun1+11)=9),SepSun1+11, "")</f>
        <v>42621</v>
      </c>
      <c r="G5" s="5">
        <f>IF(AND(YEAR(SepSun1+12)=CalendarYear,MONTH(SepSun1+12)=9),SepSun1+12,"")</f>
        <v>42622</v>
      </c>
      <c r="H5" s="10">
        <f>IF(AND(YEAR(SepSun1+13)=CalendarYear,MONTH(SepSun1+13)=9),SepSun1+13, "")</f>
        <v>42623</v>
      </c>
    </row>
    <row r="6" spans="1:8" ht="72" customHeight="1">
      <c r="B6" s="31" t="s">
        <v>45</v>
      </c>
      <c r="C6" s="24" t="s">
        <v>14</v>
      </c>
      <c r="D6" s="25"/>
      <c r="E6" s="25" t="s">
        <v>31</v>
      </c>
      <c r="F6" s="25"/>
      <c r="G6" s="25" t="s">
        <v>30</v>
      </c>
      <c r="H6" s="29"/>
    </row>
    <row r="7" spans="1:8" ht="14" customHeight="1">
      <c r="B7" s="11">
        <f>IF(AND(YEAR(SepSun1+14)=CalendarYear,MONTH(SepSun1+14)=9),SepSun1+14, "")</f>
        <v>42624</v>
      </c>
      <c r="C7" s="5">
        <f>IF(AND(YEAR(SepSun1+15)=CalendarYear,MONTH(SepSun1+15)=9),SepSun1+15, "")</f>
        <v>42625</v>
      </c>
      <c r="D7" s="5">
        <f>IF(AND(YEAR(SepSun1+16)=CalendarYear,MONTH(SepSun1+16)=9),SepSun1+16, "")</f>
        <v>42626</v>
      </c>
      <c r="E7" s="5">
        <f>IF(AND(YEAR(SepSun1+17)=CalendarYear,MONTH(SepSun1+17)=9),SepSun1+17, "")</f>
        <v>42627</v>
      </c>
      <c r="F7" s="5">
        <f>IF(AND(YEAR(SepSun1+18)=CalendarYear,MONTH(SepSun1+18)=9),SepSun1+18, "")</f>
        <v>42628</v>
      </c>
      <c r="G7" s="5">
        <f>IF(AND(YEAR(SepSun1+19)=CalendarYear,MONTH(SepSun1+19)=9),SepSun1+19, "")</f>
        <v>42629</v>
      </c>
      <c r="H7" s="10">
        <f>IF(AND(YEAR(SepSun1+20)=CalendarYear,MONTH(SepSun1+20)=9),SepSun1+20, "")</f>
        <v>42630</v>
      </c>
    </row>
    <row r="8" spans="1:8" ht="72" customHeight="1">
      <c r="B8" s="31" t="s">
        <v>46</v>
      </c>
      <c r="C8" s="24" t="s">
        <v>13</v>
      </c>
      <c r="D8" s="25"/>
      <c r="E8" s="25" t="s">
        <v>31</v>
      </c>
      <c r="F8" s="25"/>
      <c r="G8" s="25" t="s">
        <v>30</v>
      </c>
      <c r="H8" s="29"/>
    </row>
    <row r="9" spans="1:8" ht="14" customHeight="1">
      <c r="B9" s="12">
        <f>IF(AND(YEAR(SepSun1+21)=CalendarYear,MONTH(SepSun1+21)=9),SepSun1+21, "")</f>
        <v>42631</v>
      </c>
      <c r="C9" s="6">
        <f>IF(AND(YEAR(SepSun1+22)=CalendarYear,MONTH(SepSun1+22)=9),SepSun1+22, "")</f>
        <v>42632</v>
      </c>
      <c r="D9" s="6">
        <f>IF(AND(YEAR(SepSun1+23)=CalendarYear,MONTH(SepSun1+23)=9),SepSun1+23, "")</f>
        <v>42633</v>
      </c>
      <c r="E9" s="6">
        <f>IF(AND(YEAR(SepSun1+24)=CalendarYear,MONTH(SepSun1+24)=9),SepSun1+24, "")</f>
        <v>42634</v>
      </c>
      <c r="F9" s="6">
        <f>IF(AND(YEAR(SepSun1+25)=CalendarYear,MONTH(SepSun1+25)=9),SepSun1+25, "")</f>
        <v>42635</v>
      </c>
      <c r="G9" s="6">
        <f>IF(AND(YEAR(SepSun1+26)=CalendarYear,MONTH(SepSun1+26)=9),SepSun1+26, "")</f>
        <v>42636</v>
      </c>
      <c r="H9" s="13">
        <f>IF(AND(YEAR(SepSun1+27)=CalendarYear,MONTH(SepSun1+27)=9),SepSun1+27, "")</f>
        <v>42637</v>
      </c>
    </row>
    <row r="10" spans="1:8" ht="72" customHeight="1">
      <c r="B10" s="31" t="s">
        <v>47</v>
      </c>
      <c r="C10" s="24" t="s">
        <v>15</v>
      </c>
      <c r="D10" s="25"/>
      <c r="E10" s="25" t="s">
        <v>31</v>
      </c>
      <c r="F10" s="25"/>
      <c r="G10" s="25" t="s">
        <v>30</v>
      </c>
      <c r="H10" s="29"/>
    </row>
    <row r="11" spans="1:8" ht="14" customHeight="1">
      <c r="B11" s="12">
        <f>IF(AND(YEAR(SepSun1+28)=CalendarYear,MONTH(SepSun1+28)=9),SepSun1+28, "")</f>
        <v>42638</v>
      </c>
      <c r="C11" s="6">
        <f>IF(AND(YEAR(SepSun1+29)=CalendarYear,MONTH(SepSun1+29)=9),SepSun1+29, "")</f>
        <v>42639</v>
      </c>
      <c r="D11" s="6">
        <f>IF(AND(YEAR(SepSun1+30)=CalendarYear,MONTH(SepSun1+30)=9),SepSun1+30, "")</f>
        <v>42640</v>
      </c>
      <c r="E11" s="6">
        <f>IF(AND(YEAR(SepSun1+31)=CalendarYear,MONTH(SepSun1+31)=9),SepSun1+31, "")</f>
        <v>42641</v>
      </c>
      <c r="F11" s="6">
        <f>IF(AND(YEAR(SepSun1+32)=CalendarYear,MONTH(SepSun1+32)=9),SepSun1+32, "")</f>
        <v>42642</v>
      </c>
      <c r="G11" s="6">
        <f>IF(AND(YEAR(SepSun1+33)=CalendarYear,MONTH(SepSun1+33)=9),SepSun1+33, "")</f>
        <v>42643</v>
      </c>
      <c r="H11" s="13" t="str">
        <f>IF(AND(YEAR(SepSun1+34)=CalendarYear,MONTH(SepSun1+34)=9),SepSun1+34, "")</f>
        <v/>
      </c>
    </row>
    <row r="12" spans="1:8" ht="72" customHeight="1">
      <c r="B12" s="31" t="s">
        <v>48</v>
      </c>
      <c r="C12" s="24" t="s">
        <v>16</v>
      </c>
      <c r="D12" s="25"/>
      <c r="E12" s="25" t="s">
        <v>31</v>
      </c>
      <c r="F12" s="24"/>
      <c r="G12" s="25" t="s">
        <v>30</v>
      </c>
      <c r="H12" s="29"/>
    </row>
    <row r="13" spans="1:8" ht="14" customHeight="1">
      <c r="B13" s="27" t="str">
        <f>IF(AND(YEAR(SepSun1+35)=CalendarYear,MONTH(SepSun1+35)=9),SepSun1+35, "")</f>
        <v/>
      </c>
      <c r="C13" s="34" t="s">
        <v>8</v>
      </c>
      <c r="D13" s="34"/>
      <c r="E13" s="34"/>
      <c r="F13" s="34"/>
      <c r="G13" s="34"/>
      <c r="H13" s="35"/>
    </row>
    <row r="14" spans="1:8" ht="72" customHeight="1" thickBot="1">
      <c r="B14" s="30"/>
      <c r="C14" s="36" t="s">
        <v>11</v>
      </c>
      <c r="D14" s="37"/>
      <c r="E14" s="37"/>
      <c r="F14" s="37"/>
      <c r="G14" s="37"/>
      <c r="H14" s="38"/>
    </row>
  </sheetData>
  <mergeCells count="3">
    <mergeCell ref="B1:H1"/>
    <mergeCell ref="C13:H13"/>
    <mergeCell ref="C14:H14"/>
  </mergeCells>
  <phoneticPr fontId="1" type="noConversion"/>
  <printOptions horizontalCentered="1"/>
  <pageMargins left="0.5" right="0.5" top="0.75" bottom="0.75" header="0.5" footer="0.5"/>
  <pageSetup scale="73" orientation="portrait" horizontalDpi="4294967292" verticalDpi="4294967292"/>
  <headerFooter alignWithMargins="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I14"/>
  <sheetViews>
    <sheetView showGridLines="0" tabSelected="1" workbookViewId="0">
      <selection activeCell="C14" sqref="C14:H14"/>
    </sheetView>
  </sheetViews>
  <sheetFormatPr baseColWidth="10" defaultColWidth="8.7109375" defaultRowHeight="13" x14ac:dyDescent="0"/>
  <cols>
    <col min="1" max="1" width="2.42578125" style="1" customWidth="1"/>
    <col min="2" max="2" width="30.85546875" style="4" customWidth="1"/>
    <col min="3" max="8" width="17.5703125" style="4" customWidth="1"/>
    <col min="9" max="16384" width="8.7109375" style="4"/>
  </cols>
  <sheetData>
    <row r="1" spans="1:9" s="1" customFormat="1" ht="59.25" customHeight="1" thickBot="1">
      <c r="B1" s="33">
        <f>DATE(CalendarYear,10,1)</f>
        <v>42644</v>
      </c>
      <c r="C1" s="33"/>
      <c r="D1" s="33"/>
      <c r="E1" s="33"/>
      <c r="F1" s="33"/>
      <c r="G1" s="33"/>
      <c r="H1" s="33"/>
    </row>
    <row r="2" spans="1:9" s="3" customFormat="1" ht="21.75" customHeight="1">
      <c r="A2" s="2"/>
      <c r="B2" s="17" t="s">
        <v>0</v>
      </c>
      <c r="C2" s="18" t="s">
        <v>1</v>
      </c>
      <c r="D2" s="18" t="s">
        <v>2</v>
      </c>
      <c r="E2" s="18" t="s">
        <v>3</v>
      </c>
      <c r="F2" s="18" t="s">
        <v>4</v>
      </c>
      <c r="G2" s="18" t="s">
        <v>5</v>
      </c>
      <c r="H2" s="19" t="s">
        <v>6</v>
      </c>
    </row>
    <row r="3" spans="1:9" ht="14" customHeight="1">
      <c r="B3" s="9" t="str">
        <f>IF(AND(YEAR(OctSun1)=CalendarYear,MONTH(OctSun1)=10),OctSun1, "")</f>
        <v/>
      </c>
      <c r="C3" s="5" t="str">
        <f>IF(AND(YEAR(OctSun1+1)=CalendarYear,MONTH(OctSun1+1)=10),OctSun1+1, "")</f>
        <v/>
      </c>
      <c r="D3" s="5" t="str">
        <f>IF(AND(YEAR(OctSun1+2)=CalendarYear,MONTH(OctSun1+2)=10),OctSun1+2, "")</f>
        <v/>
      </c>
      <c r="E3" s="5" t="str">
        <f>IF(AND(YEAR(OctSun1+3)=CalendarYear,MONTH(OctSun1+3)=10),OctSun1+3, "")</f>
        <v/>
      </c>
      <c r="F3" s="5" t="str">
        <f>IF(AND(YEAR(OctSun1+4)=CalendarYear,MONTH(OctSun1+4)=10),OctSun1+4, "")</f>
        <v/>
      </c>
      <c r="G3" s="5" t="str">
        <f>IF(AND(YEAR(OctSun1+5)=CalendarYear,MONTH(OctSun1+5)=10),OctSun1+5, "")</f>
        <v/>
      </c>
      <c r="H3" s="10">
        <f>IF(AND(YEAR(OctSun1+6)=CalendarYear,MONTH(OctSun1+6)=10),OctSun1+6, "")</f>
        <v>42644</v>
      </c>
    </row>
    <row r="4" spans="1:9" ht="72" customHeight="1">
      <c r="B4" s="28"/>
      <c r="C4" s="24"/>
      <c r="D4" s="25"/>
      <c r="E4" s="25"/>
      <c r="F4" s="25"/>
      <c r="G4" s="25"/>
      <c r="H4" s="29"/>
    </row>
    <row r="5" spans="1:9" ht="14" customHeight="1">
      <c r="B5" s="11">
        <f>IF(AND(YEAR(OctSun1+7)=CalendarYear,MONTH(OctSun1+7)=10),OctSun1+7, "")</f>
        <v>42645</v>
      </c>
      <c r="C5" s="5">
        <f>IF(AND(YEAR(OctSun1+8)=CalendarYear,MONTH(OctSun1+8)=10),OctSun1+8, "")</f>
        <v>42646</v>
      </c>
      <c r="D5" s="5">
        <f>IF(AND(YEAR(OctSun1+9)=CalendarYear,MONTH(OctSun1+9)=10),OctSun1+9, "")</f>
        <v>42647</v>
      </c>
      <c r="E5" s="5">
        <f>IF(AND(YEAR(OctSun1+10)=CalendarYear,MONTH(OctSun1+10)=10),OctSun1+10, "")</f>
        <v>42648</v>
      </c>
      <c r="F5" s="5">
        <f>IF(AND(YEAR(OctSun1+11)=CalendarYear,MONTH(OctSun1+11)=10),OctSun1+11, "")</f>
        <v>42649</v>
      </c>
      <c r="G5" s="5">
        <f>IF(AND(YEAR(OctSun1+12)=CalendarYear,MONTH(OctSun1+12)=10),OctSun1+12,"")</f>
        <v>42650</v>
      </c>
      <c r="H5" s="10">
        <f>IF(AND(YEAR(OctSun1+13)=CalendarYear,MONTH(OctSun1+13)=10),OctSun1+13, "")</f>
        <v>42651</v>
      </c>
    </row>
    <row r="6" spans="1:9" ht="72" customHeight="1">
      <c r="B6" s="31" t="s">
        <v>40</v>
      </c>
      <c r="C6" s="24" t="s">
        <v>17</v>
      </c>
      <c r="D6" s="25"/>
      <c r="E6" s="25" t="s">
        <v>31</v>
      </c>
      <c r="F6" s="25"/>
      <c r="G6" s="25" t="s">
        <v>30</v>
      </c>
      <c r="H6" s="29"/>
    </row>
    <row r="7" spans="1:9" ht="14" customHeight="1">
      <c r="B7" s="11">
        <f>IF(AND(YEAR(OctSun1+14)=CalendarYear,MONTH(OctSun1+14)=10),OctSun1+14, "")</f>
        <v>42652</v>
      </c>
      <c r="C7" s="5">
        <f>IF(AND(YEAR(OctSun1+15)=CalendarYear,MONTH(OctSun1+15)=10),OctSun1+15, "")</f>
        <v>42653</v>
      </c>
      <c r="D7" s="5">
        <f>IF(AND(YEAR(OctSun1+16)=CalendarYear,MONTH(OctSun1+16)=10),OctSun1+16, "")</f>
        <v>42654</v>
      </c>
      <c r="E7" s="5">
        <f>IF(AND(YEAR(OctSun1+17)=CalendarYear,MONTH(OctSun1+17)=10),OctSun1+17, "")</f>
        <v>42655</v>
      </c>
      <c r="F7" s="5">
        <f>IF(AND(YEAR(OctSun1+18)=CalendarYear,MONTH(OctSun1+18)=10),OctSun1+18, "")</f>
        <v>42656</v>
      </c>
      <c r="G7" s="5">
        <f>IF(AND(YEAR(OctSun1+19)=CalendarYear,MONTH(OctSun1+19)=10),OctSun1+19, "")</f>
        <v>42657</v>
      </c>
      <c r="H7" s="10">
        <f>IF(AND(YEAR(OctSun1+20)=CalendarYear,MONTH(OctSun1+20)=10),OctSun1+20, "")</f>
        <v>42658</v>
      </c>
    </row>
    <row r="8" spans="1:9" ht="72" customHeight="1">
      <c r="B8" s="31" t="s">
        <v>41</v>
      </c>
      <c r="C8" s="24" t="s">
        <v>18</v>
      </c>
      <c r="D8" s="25"/>
      <c r="E8" s="25" t="s">
        <v>31</v>
      </c>
      <c r="F8" s="25"/>
      <c r="G8" s="25" t="s">
        <v>30</v>
      </c>
      <c r="H8" s="29"/>
    </row>
    <row r="9" spans="1:9" ht="14" customHeight="1">
      <c r="B9" s="12">
        <f>IF(AND(YEAR(OctSun1+21)=CalendarYear,MONTH(OctSun1+21)=10),OctSun1+21, "")</f>
        <v>42659</v>
      </c>
      <c r="C9" s="6">
        <f>IF(AND(YEAR(OctSun1+22)=CalendarYear,MONTH(OctSun1+22)=10),OctSun1+22, "")</f>
        <v>42660</v>
      </c>
      <c r="D9" s="6">
        <f>IF(AND(YEAR(OctSun1+23)=CalendarYear,MONTH(OctSun1+23)=10),OctSun1+23, "")</f>
        <v>42661</v>
      </c>
      <c r="E9" s="6">
        <f>IF(AND(YEAR(OctSun1+24)=CalendarYear,MONTH(OctSun1+24)=10),OctSun1+24, "")</f>
        <v>42662</v>
      </c>
      <c r="F9" s="6">
        <f>IF(AND(YEAR(OctSun1+25)=CalendarYear,MONTH(OctSun1+25)=10),OctSun1+25, "")</f>
        <v>42663</v>
      </c>
      <c r="G9" s="6">
        <f>IF(AND(YEAR(OctSun1+26)=CalendarYear,MONTH(OctSun1+26)=10),OctSun1+26, "")</f>
        <v>42664</v>
      </c>
      <c r="H9" s="13">
        <f>IF(AND(YEAR(OctSun1+27)=CalendarYear,MONTH(OctSun1+27)=10),OctSun1+27, "")</f>
        <v>42665</v>
      </c>
    </row>
    <row r="10" spans="1:9" ht="72" customHeight="1">
      <c r="B10" s="31" t="s">
        <v>42</v>
      </c>
      <c r="C10" s="24" t="s">
        <v>19</v>
      </c>
      <c r="D10" s="25"/>
      <c r="E10" s="25" t="s">
        <v>31</v>
      </c>
      <c r="F10" s="25"/>
      <c r="G10" s="25" t="s">
        <v>30</v>
      </c>
      <c r="H10" s="29"/>
    </row>
    <row r="11" spans="1:9" ht="14" customHeight="1">
      <c r="B11" s="12">
        <f>IF(AND(YEAR(OctSun1+28)=CalendarYear,MONTH(OctSun1+28)=10),OctSun1+28, "")</f>
        <v>42666</v>
      </c>
      <c r="C11" s="6">
        <f>IF(AND(YEAR(OctSun1+29)=CalendarYear,MONTH(OctSun1+29)=10),OctSun1+29, "")</f>
        <v>42667</v>
      </c>
      <c r="D11" s="6">
        <f>IF(AND(YEAR(OctSun1+30)=CalendarYear,MONTH(OctSun1+30)=10),OctSun1+30, "")</f>
        <v>42668</v>
      </c>
      <c r="E11" s="6">
        <f>IF(AND(YEAR(OctSun1+31)=CalendarYear,MONTH(OctSun1+31)=10),OctSun1+31, "")</f>
        <v>42669</v>
      </c>
      <c r="F11" s="6">
        <f>IF(AND(YEAR(OctSun1+32)=CalendarYear,MONTH(OctSun1+32)=10),OctSun1+32, "")</f>
        <v>42670</v>
      </c>
      <c r="G11" s="6">
        <f>IF(AND(YEAR(OctSun1+33)=CalendarYear,MONTH(OctSun1+33)=10),OctSun1+33, "")</f>
        <v>42671</v>
      </c>
      <c r="H11" s="13">
        <f>IF(AND(YEAR(OctSun1+34)=CalendarYear,MONTH(OctSun1+34)=10),OctSun1+34, "")</f>
        <v>42672</v>
      </c>
    </row>
    <row r="12" spans="1:9" ht="72" customHeight="1">
      <c r="B12" s="31" t="s">
        <v>43</v>
      </c>
      <c r="C12" s="24" t="s">
        <v>20</v>
      </c>
      <c r="D12" s="25"/>
      <c r="E12" s="25" t="s">
        <v>31</v>
      </c>
      <c r="F12" s="24"/>
      <c r="G12" s="25" t="s">
        <v>30</v>
      </c>
      <c r="H12" s="29"/>
    </row>
    <row r="13" spans="1:9" ht="14" customHeight="1">
      <c r="B13" s="27">
        <f>IF(AND(YEAR(OctSun1+35)=CalendarYear,MONTH(OctSun1+35)=10),OctSun1+35, "")</f>
        <v>42673</v>
      </c>
      <c r="C13" s="23">
        <f>IF(AND(YEAR(OctSun1+36)=CalendarYear,MONTH(OctSun1+36)=10),OctSun1+36, "")</f>
        <v>42674</v>
      </c>
      <c r="D13" s="34" t="s">
        <v>8</v>
      </c>
      <c r="E13" s="34"/>
      <c r="F13" s="34"/>
      <c r="G13" s="34"/>
      <c r="H13" s="35"/>
    </row>
    <row r="14" spans="1:9" ht="72" customHeight="1" thickBot="1">
      <c r="B14" s="32" t="s">
        <v>44</v>
      </c>
      <c r="C14" s="24" t="s">
        <v>21</v>
      </c>
      <c r="D14" s="36" t="s">
        <v>11</v>
      </c>
      <c r="E14" s="37"/>
      <c r="F14" s="37"/>
      <c r="G14" s="37"/>
      <c r="H14" s="37"/>
      <c r="I14" s="38"/>
    </row>
  </sheetData>
  <mergeCells count="3">
    <mergeCell ref="B1:H1"/>
    <mergeCell ref="D13:H13"/>
    <mergeCell ref="D14:I14"/>
  </mergeCells>
  <phoneticPr fontId="1" type="noConversion"/>
  <printOptions horizontalCentered="1"/>
  <pageMargins left="0.5" right="0.5" top="0.75" bottom="0.75" header="0.5" footer="0.5"/>
  <pageSetup scale="73" orientation="portrait" horizontalDpi="4294967292" verticalDpi="4294967292"/>
  <headerFooter alignWithMargins="0"/>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tabSelected="1" workbookViewId="0">
      <selection activeCell="C14" sqref="C14:H14"/>
    </sheetView>
  </sheetViews>
  <sheetFormatPr baseColWidth="10" defaultColWidth="8.7109375" defaultRowHeight="13" x14ac:dyDescent="0"/>
  <cols>
    <col min="1" max="1" width="2.42578125" style="1" customWidth="1"/>
    <col min="2" max="2" width="30.85546875" style="4" customWidth="1"/>
    <col min="3" max="8" width="17.5703125" style="4" customWidth="1"/>
    <col min="9" max="16384" width="8.7109375" style="4"/>
  </cols>
  <sheetData>
    <row r="1" spans="1:8" s="1" customFormat="1" ht="59.25" customHeight="1" thickBot="1">
      <c r="B1" s="33">
        <f>DATE(CalendarYear,11,1)</f>
        <v>42675</v>
      </c>
      <c r="C1" s="33"/>
      <c r="D1" s="33"/>
      <c r="E1" s="33"/>
      <c r="F1" s="33"/>
      <c r="G1" s="33"/>
      <c r="H1" s="33"/>
    </row>
    <row r="2" spans="1:8" s="3" customFormat="1" ht="21.75" customHeight="1">
      <c r="A2" s="2"/>
      <c r="B2" s="17" t="s">
        <v>0</v>
      </c>
      <c r="C2" s="18" t="s">
        <v>1</v>
      </c>
      <c r="D2" s="18" t="s">
        <v>2</v>
      </c>
      <c r="E2" s="18" t="s">
        <v>3</v>
      </c>
      <c r="F2" s="18" t="s">
        <v>4</v>
      </c>
      <c r="G2" s="18" t="s">
        <v>5</v>
      </c>
      <c r="H2" s="19" t="s">
        <v>6</v>
      </c>
    </row>
    <row r="3" spans="1:8" ht="14" customHeight="1">
      <c r="B3" s="9" t="str">
        <f>IF(AND(YEAR(NovSun1)=CalendarYear,MONTH(NovSun1)=11),NovSun1, "")</f>
        <v/>
      </c>
      <c r="C3" s="5" t="str">
        <f>IF(AND(YEAR(NovSun1+1)=CalendarYear,MONTH(NovSun1+1)=11),NovSun1+1, "")</f>
        <v/>
      </c>
      <c r="D3" s="5">
        <f>IF(AND(YEAR(NovSun1+2)=CalendarYear,MONTH(NovSun1+2)=11),NovSun1+2, "")</f>
        <v>42675</v>
      </c>
      <c r="E3" s="5">
        <f>IF(AND(YEAR(NovSun1+3)=CalendarYear,MONTH(NovSun1+3)=11),NovSun1+3, "")</f>
        <v>42676</v>
      </c>
      <c r="F3" s="5">
        <f>IF(AND(YEAR(NovSun1+4)=CalendarYear,MONTH(NovSun1+4)=11),NovSun1+4, "")</f>
        <v>42677</v>
      </c>
      <c r="G3" s="5">
        <f>IF(AND(YEAR(NovSun1+5)=CalendarYear,MONTH(NovSun1+5)=11),NovSun1+5, "")</f>
        <v>42678</v>
      </c>
      <c r="H3" s="10">
        <f>IF(AND(YEAR(NovSun1+6)=CalendarYear,MONTH(NovSun1+6)=11),NovSun1+6, "")</f>
        <v>42679</v>
      </c>
    </row>
    <row r="4" spans="1:8" ht="72" customHeight="1">
      <c r="B4" s="28"/>
      <c r="C4" s="24"/>
      <c r="D4" s="25"/>
      <c r="E4" s="25" t="s">
        <v>31</v>
      </c>
      <c r="F4" s="25"/>
      <c r="G4" s="25" t="s">
        <v>30</v>
      </c>
      <c r="H4" s="29"/>
    </row>
    <row r="5" spans="1:8" ht="14" customHeight="1">
      <c r="B5" s="11">
        <f>IF(AND(YEAR(NovSun1+7)=CalendarYear,MONTH(NovSun1+7)=11),NovSun1+7, "")</f>
        <v>42680</v>
      </c>
      <c r="C5" s="5">
        <f>IF(AND(YEAR(NovSun1+8)=CalendarYear,MONTH(NovSun1+8)=11),NovSun1+8, "")</f>
        <v>42681</v>
      </c>
      <c r="D5" s="5">
        <f>IF(AND(YEAR(NovSun1+9)=CalendarYear,MONTH(NovSun1+9)=11),NovSun1+9, "")</f>
        <v>42682</v>
      </c>
      <c r="E5" s="5">
        <f>IF(AND(YEAR(NovSun1+10)=CalendarYear,MONTH(NovSun1+10)=11),NovSun1+10, "")</f>
        <v>42683</v>
      </c>
      <c r="F5" s="5">
        <f>IF(AND(YEAR(NovSun1+11)=CalendarYear,MONTH(NovSun1+11)=11),NovSun1+11, "")</f>
        <v>42684</v>
      </c>
      <c r="G5" s="5">
        <f>IF(AND(YEAR(NovSun1+12)=CalendarYear,MONTH(NovSun1+12)=11),NovSun1+12,"")</f>
        <v>42685</v>
      </c>
      <c r="H5" s="10">
        <f>IF(AND(YEAR(NovSun1+13)=CalendarYear,MONTH(NovSun1+13)=11),NovSun1+13, "")</f>
        <v>42686</v>
      </c>
    </row>
    <row r="6" spans="1:8" ht="72" customHeight="1">
      <c r="B6" s="31" t="s">
        <v>36</v>
      </c>
      <c r="C6" s="24" t="s">
        <v>22</v>
      </c>
      <c r="D6" s="25"/>
      <c r="E6" s="25" t="s">
        <v>31</v>
      </c>
      <c r="F6" s="25"/>
      <c r="G6" s="25" t="s">
        <v>30</v>
      </c>
      <c r="H6" s="29"/>
    </row>
    <row r="7" spans="1:8" ht="14" customHeight="1">
      <c r="B7" s="11">
        <f>IF(AND(YEAR(NovSun1+14)=CalendarYear,MONTH(NovSun1+14)=11),NovSun1+14, "")</f>
        <v>42687</v>
      </c>
      <c r="C7" s="5">
        <f>IF(AND(YEAR(NovSun1+15)=CalendarYear,MONTH(NovSun1+15)=11),NovSun1+15, "")</f>
        <v>42688</v>
      </c>
      <c r="D7" s="5">
        <f>IF(AND(YEAR(NovSun1+16)=CalendarYear,MONTH(NovSun1+16)=11),NovSun1+16, "")</f>
        <v>42689</v>
      </c>
      <c r="E7" s="5">
        <f>IF(AND(YEAR(NovSun1+17)=CalendarYear,MONTH(NovSun1+17)=11),NovSun1+17, "")</f>
        <v>42690</v>
      </c>
      <c r="F7" s="5">
        <f>IF(AND(YEAR(NovSun1+18)=CalendarYear,MONTH(NovSun1+18)=11),NovSun1+18, "")</f>
        <v>42691</v>
      </c>
      <c r="G7" s="5">
        <f>IF(AND(YEAR(NovSun1+19)=CalendarYear,MONTH(NovSun1+19)=11),NovSun1+19, "")</f>
        <v>42692</v>
      </c>
      <c r="H7" s="10">
        <f>IF(AND(YEAR(NovSun1+20)=CalendarYear,MONTH(NovSun1+20)=11),NovSun1+20, "")</f>
        <v>42693</v>
      </c>
    </row>
    <row r="8" spans="1:8" ht="72" customHeight="1">
      <c r="B8" s="31" t="s">
        <v>37</v>
      </c>
      <c r="C8" s="24" t="s">
        <v>23</v>
      </c>
      <c r="D8" s="25"/>
      <c r="E8" s="25" t="s">
        <v>31</v>
      </c>
      <c r="F8" s="25"/>
      <c r="G8" s="25" t="s">
        <v>30</v>
      </c>
      <c r="H8" s="29"/>
    </row>
    <row r="9" spans="1:8" ht="14" customHeight="1">
      <c r="B9" s="12">
        <f>IF(AND(YEAR(NovSun1+21)=CalendarYear,MONTH(NovSun1+21)=11),NovSun1+21, "")</f>
        <v>42694</v>
      </c>
      <c r="C9" s="6">
        <f>IF(AND(YEAR(NovSun1+22)=CalendarYear,MONTH(NovSun1+22)=11),NovSun1+22, "")</f>
        <v>42695</v>
      </c>
      <c r="D9" s="6">
        <f>IF(AND(YEAR(NovSun1+23)=CalendarYear,MONTH(NovSun1+23)=11),NovSun1+23, "")</f>
        <v>42696</v>
      </c>
      <c r="E9" s="6">
        <f>IF(AND(YEAR(NovSun1+24)=CalendarYear,MONTH(NovSun1+24)=11),NovSun1+24, "")</f>
        <v>42697</v>
      </c>
      <c r="F9" s="6">
        <f>IF(AND(YEAR(NovSun1+25)=CalendarYear,MONTH(NovSun1+25)=11),NovSun1+25, "")</f>
        <v>42698</v>
      </c>
      <c r="G9" s="6">
        <f>IF(AND(YEAR(NovSun1+26)=CalendarYear,MONTH(NovSun1+26)=11),NovSun1+26, "")</f>
        <v>42699</v>
      </c>
      <c r="H9" s="13">
        <f>IF(AND(YEAR(NovSun1+27)=CalendarYear,MONTH(NovSun1+27)=11),NovSun1+27, "")</f>
        <v>42700</v>
      </c>
    </row>
    <row r="10" spans="1:8" ht="72" customHeight="1">
      <c r="B10" s="31" t="s">
        <v>38</v>
      </c>
      <c r="C10" s="24" t="s">
        <v>24</v>
      </c>
      <c r="D10" s="25"/>
      <c r="E10" s="25" t="s">
        <v>31</v>
      </c>
      <c r="F10" s="25"/>
      <c r="G10" s="25" t="s">
        <v>30</v>
      </c>
      <c r="H10" s="29"/>
    </row>
    <row r="11" spans="1:8" ht="14" customHeight="1">
      <c r="B11" s="12">
        <f>IF(AND(YEAR(NovSun1+28)=CalendarYear,MONTH(NovSun1+28)=11),NovSun1+28, "")</f>
        <v>42701</v>
      </c>
      <c r="C11" s="6">
        <f>IF(AND(YEAR(NovSun1+29)=CalendarYear,MONTH(NovSun1+29)=11),NovSun1+29, "")</f>
        <v>42702</v>
      </c>
      <c r="D11" s="6">
        <f>IF(AND(YEAR(NovSun1+30)=CalendarYear,MONTH(NovSun1+30)=11),NovSun1+30, "")</f>
        <v>42703</v>
      </c>
      <c r="E11" s="6">
        <f>IF(AND(YEAR(NovSun1+31)=CalendarYear,MONTH(NovSun1+31)=11),NovSun1+31, "")</f>
        <v>42704</v>
      </c>
      <c r="F11" s="6" t="str">
        <f>IF(AND(YEAR(NovSun1+32)=CalendarYear,MONTH(NovSun1+32)=11),NovSun1+32, "")</f>
        <v/>
      </c>
      <c r="G11" s="6" t="str">
        <f>IF(AND(YEAR(NovSun1+33)=CalendarYear,MONTH(NovSun1+33)=11),NovSun1+33, "")</f>
        <v/>
      </c>
      <c r="H11" s="13" t="str">
        <f>IF(AND(YEAR(NovSun1+34)=CalendarYear,MONTH(NovSun1+34)=11),NovSun1+34, "")</f>
        <v/>
      </c>
    </row>
    <row r="12" spans="1:8" ht="72" customHeight="1">
      <c r="B12" s="31" t="s">
        <v>39</v>
      </c>
      <c r="C12" s="24" t="s">
        <v>25</v>
      </c>
      <c r="D12" s="25"/>
      <c r="E12" s="25" t="s">
        <v>31</v>
      </c>
      <c r="F12" s="24"/>
      <c r="G12" s="24"/>
      <c r="H12" s="29"/>
    </row>
    <row r="13" spans="1:8" ht="14" customHeight="1">
      <c r="B13" s="27" t="str">
        <f>IF(AND(YEAR(NovSun1+35)=CalendarYear,MONTH(NovSun1+35)=11),NovSun1+35, "")</f>
        <v/>
      </c>
      <c r="C13" s="39" t="s">
        <v>8</v>
      </c>
      <c r="D13" s="39"/>
      <c r="E13" s="39"/>
      <c r="F13" s="39"/>
      <c r="G13" s="39"/>
      <c r="H13" s="40"/>
    </row>
    <row r="14" spans="1:8" ht="72" customHeight="1" thickBot="1">
      <c r="B14" s="30"/>
      <c r="C14" s="36" t="s">
        <v>11</v>
      </c>
      <c r="D14" s="37"/>
      <c r="E14" s="37"/>
      <c r="F14" s="37"/>
      <c r="G14" s="37"/>
      <c r="H14" s="38"/>
    </row>
  </sheetData>
  <mergeCells count="3">
    <mergeCell ref="B1:H1"/>
    <mergeCell ref="C13:H13"/>
    <mergeCell ref="C14:H14"/>
  </mergeCells>
  <phoneticPr fontId="1" type="noConversion"/>
  <printOptions horizontalCentered="1"/>
  <pageMargins left="0.5" right="0.5" top="0.75" bottom="0.75" header="0.5" footer="0.5"/>
  <pageSetup scale="73" orientation="portrait" horizontalDpi="4294967292" verticalDpi="4294967292"/>
  <headerFooter alignWithMargins="0"/>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I14"/>
  <sheetViews>
    <sheetView showGridLines="0" tabSelected="1" topLeftCell="A5" zoomScale="125" zoomScaleNormal="125" zoomScalePageLayoutView="125" workbookViewId="0">
      <selection activeCell="C14" sqref="C14:H14"/>
    </sheetView>
  </sheetViews>
  <sheetFormatPr baseColWidth="10" defaultColWidth="8.7109375" defaultRowHeight="13" x14ac:dyDescent="0"/>
  <cols>
    <col min="1" max="1" width="2.42578125" style="1" customWidth="1"/>
    <col min="2" max="2" width="30.85546875" style="4" customWidth="1"/>
    <col min="3" max="8" width="17.5703125" style="4" customWidth="1"/>
    <col min="9" max="16384" width="8.7109375" style="4"/>
  </cols>
  <sheetData>
    <row r="1" spans="1:9" s="1" customFormat="1" ht="59.25" customHeight="1" thickBot="1">
      <c r="B1" s="33">
        <f>DATE(CalendarYear,12,1)</f>
        <v>42705</v>
      </c>
      <c r="C1" s="33"/>
      <c r="D1" s="33"/>
      <c r="E1" s="33"/>
      <c r="F1" s="33"/>
      <c r="G1" s="33"/>
      <c r="H1" s="33"/>
    </row>
    <row r="2" spans="1:9" s="3" customFormat="1" ht="21.75" customHeight="1">
      <c r="A2" s="2"/>
      <c r="B2" s="17" t="s">
        <v>0</v>
      </c>
      <c r="C2" s="18" t="s">
        <v>1</v>
      </c>
      <c r="D2" s="18" t="s">
        <v>2</v>
      </c>
      <c r="E2" s="18" t="s">
        <v>3</v>
      </c>
      <c r="F2" s="18" t="s">
        <v>4</v>
      </c>
      <c r="G2" s="18" t="s">
        <v>5</v>
      </c>
      <c r="H2" s="19" t="s">
        <v>6</v>
      </c>
    </row>
    <row r="3" spans="1:9" ht="14" customHeight="1">
      <c r="B3" s="9" t="str">
        <f>IF(AND(YEAR(DecSun1)=CalendarYear,MONTH(DecSun1)=12),DecSun1, "")</f>
        <v/>
      </c>
      <c r="C3" s="5" t="str">
        <f>IF(AND(YEAR(DecSun1+1)=CalendarYear,MONTH(DecSun1+1)=12),DecSun1+1, "")</f>
        <v/>
      </c>
      <c r="D3" s="5" t="str">
        <f>IF(AND(YEAR(DecSun1+2)=CalendarYear,MONTH(DecSun1+2)=12),DecSun1+2, "")</f>
        <v/>
      </c>
      <c r="E3" s="5" t="str">
        <f>IF(AND(YEAR(DecSun1+3)=CalendarYear,MONTH(DecSun1+3)=12),DecSun1+3, "")</f>
        <v/>
      </c>
      <c r="F3" s="5">
        <f>IF(AND(YEAR(DecSun1+4)=CalendarYear,MONTH(DecSun1+4)=12),DecSun1+4, "")</f>
        <v>42705</v>
      </c>
      <c r="G3" s="5">
        <f>IF(AND(YEAR(DecSun1+5)=CalendarYear,MONTH(DecSun1+5)=12),DecSun1+5, "")</f>
        <v>42706</v>
      </c>
      <c r="H3" s="10">
        <f>IF(AND(YEAR(DecSun1+6)=CalendarYear,MONTH(DecSun1+6)=12),DecSun1+6, "")</f>
        <v>42707</v>
      </c>
    </row>
    <row r="4" spans="1:9" ht="72" customHeight="1">
      <c r="B4" s="28"/>
      <c r="C4" s="24"/>
      <c r="D4" s="25"/>
      <c r="E4" s="25"/>
      <c r="F4" s="25"/>
      <c r="G4" s="25" t="s">
        <v>30</v>
      </c>
      <c r="H4" s="29"/>
    </row>
    <row r="5" spans="1:9" ht="14" customHeight="1">
      <c r="B5" s="11">
        <f>IF(AND(YEAR(DecSun1+7)=CalendarYear,MONTH(DecSun1+7)=12),DecSun1+7, "")</f>
        <v>42708</v>
      </c>
      <c r="C5" s="5">
        <f>IF(AND(YEAR(DecSun1+8)=CalendarYear,MONTH(DecSun1+8)=12),DecSun1+8, "")</f>
        <v>42709</v>
      </c>
      <c r="D5" s="5">
        <f>IF(AND(YEAR(DecSun1+9)=CalendarYear,MONTH(DecSun1+9)=12),DecSun1+9, "")</f>
        <v>42710</v>
      </c>
      <c r="E5" s="5">
        <f>IF(AND(YEAR(DecSun1+10)=CalendarYear,MONTH(DecSun1+10)=12),DecSun1+10, "")</f>
        <v>42711</v>
      </c>
      <c r="F5" s="5">
        <f>IF(AND(YEAR(DecSun1+11)=CalendarYear,MONTH(DecSun1+11)=12),DecSun1+11, "")</f>
        <v>42712</v>
      </c>
      <c r="G5" s="5">
        <f>IF(AND(YEAR(DecSun1+12)=CalendarYear,MONTH(DecSun1+12)=12),DecSun1+12,"")</f>
        <v>42713</v>
      </c>
      <c r="H5" s="10">
        <f>IF(AND(YEAR(DecSun1+13)=CalendarYear,MONTH(DecSun1+13)=12),DecSun1+13, "")</f>
        <v>42714</v>
      </c>
    </row>
    <row r="6" spans="1:9" ht="72" customHeight="1">
      <c r="B6" s="31" t="s">
        <v>32</v>
      </c>
      <c r="C6" s="24" t="s">
        <v>26</v>
      </c>
      <c r="D6" s="25"/>
      <c r="E6" s="25" t="s">
        <v>31</v>
      </c>
      <c r="F6" s="25"/>
      <c r="G6" s="25" t="s">
        <v>30</v>
      </c>
      <c r="H6" s="29"/>
    </row>
    <row r="7" spans="1:9" ht="14" customHeight="1">
      <c r="B7" s="11">
        <f>IF(AND(YEAR(DecSun1+14)=CalendarYear,MONTH(DecSun1+14)=12),DecSun1+14, "")</f>
        <v>42715</v>
      </c>
      <c r="C7" s="5">
        <f>IF(AND(YEAR(DecSun1+15)=CalendarYear,MONTH(DecSun1+15)=12),DecSun1+15, "")</f>
        <v>42716</v>
      </c>
      <c r="D7" s="5">
        <f>IF(AND(YEAR(DecSun1+16)=CalendarYear,MONTH(DecSun1+16)=12),DecSun1+16, "")</f>
        <v>42717</v>
      </c>
      <c r="E7" s="5">
        <f>IF(AND(YEAR(DecSun1+17)=CalendarYear,MONTH(DecSun1+17)=12),DecSun1+17, "")</f>
        <v>42718</v>
      </c>
      <c r="F7" s="5">
        <f>IF(AND(YEAR(DecSun1+18)=CalendarYear,MONTH(DecSun1+18)=12),DecSun1+18, "")</f>
        <v>42719</v>
      </c>
      <c r="G7" s="5">
        <f>IF(AND(YEAR(DecSun1+19)=CalendarYear,MONTH(DecSun1+19)=12),DecSun1+19, "")</f>
        <v>42720</v>
      </c>
      <c r="H7" s="10">
        <f>IF(AND(YEAR(DecSun1+20)=CalendarYear,MONTH(DecSun1+20)=12),DecSun1+20, "")</f>
        <v>42721</v>
      </c>
    </row>
    <row r="8" spans="1:9" ht="72" customHeight="1">
      <c r="B8" s="31" t="s">
        <v>33</v>
      </c>
      <c r="C8" s="24" t="s">
        <v>27</v>
      </c>
      <c r="D8" s="25"/>
      <c r="E8" s="25" t="s">
        <v>31</v>
      </c>
      <c r="F8" s="25"/>
      <c r="G8" s="25" t="s">
        <v>30</v>
      </c>
      <c r="H8" s="29"/>
    </row>
    <row r="9" spans="1:9" ht="14" customHeight="1">
      <c r="B9" s="12">
        <f>IF(AND(YEAR(DecSun1+21)=CalendarYear,MONTH(DecSun1+21)=12),DecSun1+21, "")</f>
        <v>42722</v>
      </c>
      <c r="C9" s="6">
        <f>IF(AND(YEAR(DecSun1+22)=CalendarYear,MONTH(DecSun1+22)=12),DecSun1+22, "")</f>
        <v>42723</v>
      </c>
      <c r="D9" s="6">
        <f>IF(AND(YEAR(DecSun1+23)=CalendarYear,MONTH(DecSun1+23)=12),DecSun1+23, "")</f>
        <v>42724</v>
      </c>
      <c r="E9" s="6">
        <f>IF(AND(YEAR(DecSun1+24)=CalendarYear,MONTH(DecSun1+24)=12),DecSun1+24, "")</f>
        <v>42725</v>
      </c>
      <c r="F9" s="6">
        <f>IF(AND(YEAR(DecSun1+25)=CalendarYear,MONTH(DecSun1+25)=12),DecSun1+25, "")</f>
        <v>42726</v>
      </c>
      <c r="G9" s="6">
        <f>IF(AND(YEAR(DecSun1+26)=CalendarYear,MONTH(DecSun1+26)=12),DecSun1+26, "")</f>
        <v>42727</v>
      </c>
      <c r="H9" s="13">
        <f>IF(AND(YEAR(DecSun1+27)=CalendarYear,MONTH(DecSun1+27)=12),DecSun1+27, "")</f>
        <v>42728</v>
      </c>
    </row>
    <row r="10" spans="1:9" ht="72" customHeight="1">
      <c r="B10" s="31" t="s">
        <v>34</v>
      </c>
      <c r="C10" s="24" t="s">
        <v>28</v>
      </c>
      <c r="D10" s="25"/>
      <c r="E10" s="25" t="s">
        <v>31</v>
      </c>
      <c r="F10" s="25"/>
      <c r="G10" s="25" t="s">
        <v>30</v>
      </c>
      <c r="H10" s="29"/>
    </row>
    <row r="11" spans="1:9" ht="14" customHeight="1">
      <c r="B11" s="12">
        <f>IF(AND(YEAR(DecSun1+28)=CalendarYear,MONTH(DecSun1+28)=12),DecSun1+28, "")</f>
        <v>42729</v>
      </c>
      <c r="C11" s="6">
        <f>IF(AND(YEAR(DecSun1+29)=CalendarYear,MONTH(DecSun1+29)=12),DecSun1+29, "")</f>
        <v>42730</v>
      </c>
      <c r="D11" s="6">
        <f>IF(AND(YEAR(DecSun1+30)=CalendarYear,MONTH(DecSun1+30)=12),DecSun1+30, "")</f>
        <v>42731</v>
      </c>
      <c r="E11" s="6">
        <f>IF(AND(YEAR(DecSun1+31)=CalendarYear,MONTH(DecSun1+31)=12),DecSun1+31, "")</f>
        <v>42732</v>
      </c>
      <c r="F11" s="6">
        <f>IF(AND(YEAR(DecSun1+32)=CalendarYear,MONTH(DecSun1+32)=12),DecSun1+32, "")</f>
        <v>42733</v>
      </c>
      <c r="G11" s="6">
        <f>IF(AND(YEAR(DecSun1+33)=CalendarYear,MONTH(DecSun1+33)=12),DecSun1+33, "")</f>
        <v>42734</v>
      </c>
      <c r="H11" s="13">
        <f>IF(AND(YEAR(DecSun1+34)=CalendarYear,MONTH(DecSun1+34)=12),DecSun1+34, "")</f>
        <v>42735</v>
      </c>
    </row>
    <row r="12" spans="1:9" ht="72" customHeight="1">
      <c r="B12" s="31" t="s">
        <v>35</v>
      </c>
      <c r="C12" s="24" t="s">
        <v>29</v>
      </c>
      <c r="D12" s="25"/>
      <c r="E12" s="25" t="s">
        <v>31</v>
      </c>
      <c r="F12" s="24"/>
      <c r="G12" s="25" t="s">
        <v>30</v>
      </c>
      <c r="H12" s="29"/>
    </row>
    <row r="13" spans="1:9" ht="14" customHeight="1">
      <c r="B13" s="27" t="str">
        <f>IF(AND(YEAR(DecSun1+35)=CalendarYear,MONTH(DecSun1+35)=12),DecSun1+35, "")</f>
        <v/>
      </c>
      <c r="C13" s="23" t="str">
        <f>IF(AND(YEAR(DecSun1+36)=CalendarYear,MONTH(DecSun1+36)=12),DecSun1+36, "")</f>
        <v/>
      </c>
      <c r="D13" s="34" t="s">
        <v>8</v>
      </c>
      <c r="E13" s="34"/>
      <c r="F13" s="34"/>
      <c r="G13" s="34"/>
      <c r="H13" s="35"/>
    </row>
    <row r="14" spans="1:9" ht="72" customHeight="1" thickBot="1">
      <c r="B14" s="30"/>
      <c r="C14" s="26"/>
      <c r="D14" s="36" t="s">
        <v>11</v>
      </c>
      <c r="E14" s="37"/>
      <c r="F14" s="37"/>
      <c r="G14" s="37"/>
      <c r="H14" s="37"/>
      <c r="I14" s="38"/>
    </row>
  </sheetData>
  <mergeCells count="3">
    <mergeCell ref="B1:H1"/>
    <mergeCell ref="D13:H13"/>
    <mergeCell ref="D14:I14"/>
  </mergeCells>
  <phoneticPr fontId="1" type="noConversion"/>
  <printOptions horizontalCentered="1"/>
  <pageMargins left="0.5" right="0.5" top="0.75" bottom="0.75" header="0.5" footer="0.5"/>
  <pageSetup scale="73" orientation="portrait" horizontalDpi="4294967292" verticalDpi="4294967292"/>
  <headerFooter alignWithMargins="0"/>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12"/>
  <sheetViews>
    <sheetView workbookViewId="0"/>
  </sheetViews>
  <sheetFormatPr baseColWidth="10" defaultColWidth="8.7109375" defaultRowHeight="13" x14ac:dyDescent="0"/>
  <cols>
    <col min="1" max="1" width="10.42578125" style="4" customWidth="1"/>
    <col min="2" max="2" width="9.5703125" style="4" customWidth="1"/>
    <col min="3" max="3" width="9.7109375" style="4" customWidth="1"/>
    <col min="4" max="16384" width="8.7109375" style="4"/>
  </cols>
  <sheetData>
    <row r="1" spans="1:3" ht="14">
      <c r="A1" s="20" t="s">
        <v>7</v>
      </c>
      <c r="B1" s="21"/>
    </row>
    <row r="2" spans="1:3" ht="14">
      <c r="A2" s="21">
        <v>2010</v>
      </c>
      <c r="B2" s="21"/>
    </row>
    <row r="3" spans="1:3" ht="14">
      <c r="A3" s="21">
        <v>2011</v>
      </c>
      <c r="B3" s="21"/>
    </row>
    <row r="4" spans="1:3" ht="14">
      <c r="A4" s="21">
        <v>2012</v>
      </c>
      <c r="B4" s="21"/>
    </row>
    <row r="5" spans="1:3" ht="14">
      <c r="A5" s="21">
        <v>2013</v>
      </c>
      <c r="B5" s="21"/>
    </row>
    <row r="6" spans="1:3" ht="14">
      <c r="A6" s="21">
        <v>2014</v>
      </c>
      <c r="B6" s="21"/>
    </row>
    <row r="7" spans="1:3" ht="14">
      <c r="A7" s="21">
        <v>2015</v>
      </c>
      <c r="B7" s="21"/>
    </row>
    <row r="8" spans="1:3" ht="14">
      <c r="A8" s="22">
        <v>2016</v>
      </c>
      <c r="B8" s="21"/>
    </row>
    <row r="9" spans="1:3" ht="14">
      <c r="A9" s="22">
        <v>2017</v>
      </c>
      <c r="B9" s="21"/>
    </row>
    <row r="10" spans="1:3" ht="14">
      <c r="A10" s="22"/>
      <c r="B10" s="21"/>
    </row>
    <row r="11" spans="1:3" ht="14">
      <c r="A11" s="21"/>
      <c r="B11" s="21"/>
    </row>
    <row r="12" spans="1:3" ht="14">
      <c r="A12" s="21"/>
      <c r="B12" s="21"/>
    </row>
  </sheetData>
  <phoneticPr fontId="1" type="noConversion"/>
  <pageMargins left="0.7" right="0.7" top="0.75" bottom="0.75" header="0.3" footer="0.3"/>
  <pageSetup orientation="portrait" horizontalDpi="4294967292" verticalDpi="4294967292"/>
  <legacyDrawing r:id="rId1"/>
  <tableParts count="1">
    <tablePart r:id="rId2"/>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K14"/>
  <sheetViews>
    <sheetView showGridLines="0" workbookViewId="0">
      <selection activeCell="F11" sqref="F11"/>
    </sheetView>
  </sheetViews>
  <sheetFormatPr baseColWidth="10" defaultColWidth="8.7109375" defaultRowHeight="13" x14ac:dyDescent="0"/>
  <cols>
    <col min="1" max="1" width="2.42578125" style="1" customWidth="1"/>
    <col min="2" max="8" width="17.5703125" style="4" customWidth="1"/>
    <col min="9" max="9" width="8.7109375" style="4"/>
    <col min="10" max="10" width="15.28515625" style="4" customWidth="1"/>
    <col min="11" max="11" width="16.7109375" style="4" customWidth="1"/>
    <col min="12" max="16384" width="8.7109375" style="4"/>
  </cols>
  <sheetData>
    <row r="1" spans="1:11" s="1" customFormat="1" ht="59.25" customHeight="1" thickBot="1">
      <c r="B1" s="33">
        <f>DATE(CalendarYear,1,1)</f>
        <v>42370</v>
      </c>
      <c r="C1" s="33"/>
      <c r="D1" s="33"/>
      <c r="E1" s="33"/>
      <c r="F1" s="33"/>
      <c r="G1" s="33"/>
      <c r="H1" s="33"/>
      <c r="J1" s="7" t="s">
        <v>9</v>
      </c>
      <c r="K1" s="8">
        <v>2016</v>
      </c>
    </row>
    <row r="2" spans="1:11" s="3" customFormat="1" ht="21.75" customHeight="1">
      <c r="A2" s="2"/>
      <c r="B2" s="14" t="s">
        <v>0</v>
      </c>
      <c r="C2" s="15" t="s">
        <v>1</v>
      </c>
      <c r="D2" s="15" t="s">
        <v>2</v>
      </c>
      <c r="E2" s="15" t="s">
        <v>3</v>
      </c>
      <c r="F2" s="15" t="s">
        <v>4</v>
      </c>
      <c r="G2" s="15" t="s">
        <v>5</v>
      </c>
      <c r="H2" s="16" t="s">
        <v>6</v>
      </c>
    </row>
    <row r="3" spans="1:11" ht="14" customHeight="1">
      <c r="B3" s="9" t="str">
        <f>IF(AND(YEAR(JanSun1)=CalendarYear,MONTH(JanSun1)=1),JanSun1, "")</f>
        <v/>
      </c>
      <c r="C3" s="5" t="str">
        <f>IF(AND(YEAR(JanSun1+1)=CalendarYear,MONTH(JanSun1+1)=1),JanSun1+1, "")</f>
        <v/>
      </c>
      <c r="D3" s="5" t="str">
        <f>IF(AND(YEAR(JanSun1+2)=CalendarYear,MONTH(JanSun1+2)=1),JanSun1+2, "")</f>
        <v/>
      </c>
      <c r="E3" s="5" t="str">
        <f>IF(AND(YEAR(JanSun1+3)=CalendarYear,MONTH(JanSun1+3)=1),JanSun1+3, "")</f>
        <v/>
      </c>
      <c r="F3" s="5" t="str">
        <f>IF(AND(YEAR(JanSun1+4)=CalendarYear,MONTH(JanSun1+4)=1),JanSun1+4, "")</f>
        <v/>
      </c>
      <c r="G3" s="5">
        <f>IF(AND(YEAR(JanSun1+5)=CalendarYear,MONTH(JanSun1+5)=1),JanSun1+5, "")</f>
        <v>42370</v>
      </c>
      <c r="H3" s="10">
        <f>IF(AND(YEAR(JanSun1+6)=CalendarYear,MONTH(JanSun1+6)=1),JanSun1+6, "")</f>
        <v>42371</v>
      </c>
    </row>
    <row r="4" spans="1:11" ht="58" customHeight="1">
      <c r="B4" s="28" t="s">
        <v>10</v>
      </c>
      <c r="C4" s="24"/>
      <c r="D4" s="25"/>
      <c r="E4" s="25"/>
      <c r="F4" s="25"/>
      <c r="G4" s="25"/>
      <c r="H4" s="29"/>
    </row>
    <row r="5" spans="1:11" ht="14" customHeight="1">
      <c r="B5" s="11">
        <f>IF(AND(YEAR(JanSun1+7)=CalendarYear,MONTH(JanSun1+7)=1),JanSun1+7, "")</f>
        <v>42372</v>
      </c>
      <c r="C5" s="5">
        <f>IF(AND(YEAR(JanSun1+8)=CalendarYear,MONTH(JanSun1+8)=1),JanSun1+8, "")</f>
        <v>42373</v>
      </c>
      <c r="D5" s="5">
        <f>IF(AND(YEAR(JanSun1+9)=CalendarYear,MONTH(JanSun1+9)=1),JanSun1+9, "")</f>
        <v>42374</v>
      </c>
      <c r="E5" s="5">
        <f>IF(AND(YEAR(JanSun1+10)=CalendarYear,MONTH(JanSun1+10)=1),JanSun1+10, "")</f>
        <v>42375</v>
      </c>
      <c r="F5" s="5">
        <f>IF(AND(YEAR(JanSun1+11)=CalendarYear,MONTH(JanSun1+11)=1),JanSun1+11, "")</f>
        <v>42376</v>
      </c>
      <c r="G5" s="5">
        <f>IF(AND(YEAR(JanSun1+12)=CalendarYear,MONTH(JanSun1+12)=1),JanSun1+12,"")</f>
        <v>42377</v>
      </c>
      <c r="H5" s="10">
        <f>IF(AND(YEAR(JanSun1+13)=CalendarYear,MONTH(JanSun1+13)=1),JanSun1+13, "")</f>
        <v>42378</v>
      </c>
    </row>
    <row r="6" spans="1:11" ht="58" customHeight="1">
      <c r="B6" s="28"/>
      <c r="C6" s="24"/>
      <c r="D6" s="25"/>
      <c r="E6" s="25"/>
      <c r="F6" s="25"/>
      <c r="G6" s="25"/>
      <c r="H6" s="29"/>
    </row>
    <row r="7" spans="1:11" ht="14" customHeight="1">
      <c r="B7" s="11">
        <f>IF(AND(YEAR(JanSun1+14)=CalendarYear,MONTH(JanSun1+14)=1),JanSun1+14, "")</f>
        <v>42379</v>
      </c>
      <c r="C7" s="5">
        <f>IF(AND(YEAR(JanSun1+15)=CalendarYear,MONTH(JanSun1+15)=1),JanSun1+15, "")</f>
        <v>42380</v>
      </c>
      <c r="D7" s="5">
        <f>IF(AND(YEAR(JanSun1+16)=CalendarYear,MONTH(JanSun1+16)=1),JanSun1+16, "")</f>
        <v>42381</v>
      </c>
      <c r="E7" s="5">
        <f>IF(AND(YEAR(JanSun1+17)=CalendarYear,MONTH(JanSun1+17)=1),JanSun1+17, "")</f>
        <v>42382</v>
      </c>
      <c r="F7" s="5">
        <f>IF(AND(YEAR(JanSun1+18)=CalendarYear,MONTH(JanSun1+18)=1),JanSun1+18, "")</f>
        <v>42383</v>
      </c>
      <c r="G7" s="5">
        <f>IF(AND(YEAR(JanSun1+19)=CalendarYear,MONTH(JanSun1+19)=1),JanSun1+19, "")</f>
        <v>42384</v>
      </c>
      <c r="H7" s="10">
        <f>IF(AND(YEAR(JanSun1+20)=CalendarYear,MONTH(JanSun1+20)=1),JanSun1+20, "")</f>
        <v>42385</v>
      </c>
    </row>
    <row r="8" spans="1:11" ht="58" customHeight="1">
      <c r="B8" s="28"/>
      <c r="C8" s="24"/>
      <c r="D8" s="25"/>
      <c r="E8" s="25"/>
      <c r="F8" s="25"/>
      <c r="G8" s="25"/>
      <c r="H8" s="29"/>
    </row>
    <row r="9" spans="1:11" ht="14" customHeight="1">
      <c r="B9" s="12">
        <f>IF(AND(YEAR(JanSun1+21)=CalendarYear,MONTH(JanSun1+21)=1),JanSun1+21, "")</f>
        <v>42386</v>
      </c>
      <c r="C9" s="6">
        <f>IF(AND(YEAR(JanSun1+22)=CalendarYear,MONTH(JanSun1+22)=1),JanSun1+22, "")</f>
        <v>42387</v>
      </c>
      <c r="D9" s="6">
        <f>IF(AND(YEAR(JanSun1+23)=CalendarYear,MONTH(JanSun1+23)=1),JanSun1+23, "")</f>
        <v>42388</v>
      </c>
      <c r="E9" s="6">
        <f>IF(AND(YEAR(JanSun1+24)=CalendarYear,MONTH(JanSun1+24)=1),JanSun1+24, "")</f>
        <v>42389</v>
      </c>
      <c r="F9" s="6">
        <f>IF(AND(YEAR(JanSun1+25)=CalendarYear,MONTH(JanSun1+25)=1),JanSun1+25, "")</f>
        <v>42390</v>
      </c>
      <c r="G9" s="6">
        <f>IF(AND(YEAR(JanSun1+26)=CalendarYear,MONTH(JanSun1+26)=1),JanSun1+26, "")</f>
        <v>42391</v>
      </c>
      <c r="H9" s="13">
        <f>IF(AND(YEAR(JanSun1+27)=CalendarYear,MONTH(JanSun1+27)=1),JanSun1+27, "")</f>
        <v>42392</v>
      </c>
    </row>
    <row r="10" spans="1:11" ht="58" customHeight="1">
      <c r="B10" s="28"/>
      <c r="C10" s="24"/>
      <c r="D10" s="25"/>
      <c r="E10" s="25"/>
      <c r="F10" s="25"/>
      <c r="G10" s="25"/>
      <c r="H10" s="29"/>
    </row>
    <row r="11" spans="1:11" ht="14" customHeight="1">
      <c r="B11" s="12">
        <f>IF(AND(YEAR(JanSun1+28)=CalendarYear,MONTH(JanSun1+28)=1),JanSun1+28, "")</f>
        <v>42393</v>
      </c>
      <c r="C11" s="6">
        <f>IF(AND(YEAR(JanSun1+29)=CalendarYear,MONTH(JanSun1+29)=1),JanSun1+29, "")</f>
        <v>42394</v>
      </c>
      <c r="D11" s="6">
        <f>IF(AND(YEAR(JanSun1+30)=CalendarYear,MONTH(JanSun1+30)=1),JanSun1+30, "")</f>
        <v>42395</v>
      </c>
      <c r="E11" s="6">
        <f>IF(AND(YEAR(JanSun1+31)=CalendarYear,MONTH(JanSun1+31)=1),JanSun1+31, "")</f>
        <v>42396</v>
      </c>
      <c r="F11" s="6">
        <f>IF(AND(YEAR(JanSun1+32)=CalendarYear,MONTH(JanSun1+32)=1),JanSun1+32, "")</f>
        <v>42397</v>
      </c>
      <c r="G11" s="6">
        <f>IF(AND(YEAR(JanSun1+33)=CalendarYear,MONTH(JanSun1+33)=1),JanSun1+33, "")</f>
        <v>42398</v>
      </c>
      <c r="H11" s="13">
        <f>IF(AND(YEAR(JanSun1+34)=CalendarYear,MONTH(JanSun1+34)=1),JanSun1+34, "")</f>
        <v>42399</v>
      </c>
    </row>
    <row r="12" spans="1:11" ht="58" customHeight="1">
      <c r="B12" s="28"/>
      <c r="C12" s="24"/>
      <c r="D12" s="25"/>
      <c r="E12" s="25"/>
      <c r="F12" s="24"/>
      <c r="G12" s="24"/>
      <c r="H12" s="29"/>
    </row>
    <row r="13" spans="1:11" ht="14" customHeight="1">
      <c r="B13" s="12">
        <f>IF(AND(YEAR(JanSun1+35)=CalendarYear,MONTH(JanSun1+35)=1),JanSun1+35, "")</f>
        <v>42400</v>
      </c>
      <c r="C13" s="6" t="str">
        <f>IF(AND(YEAR(JanSun1+36)=CalendarYear,MONTH(JanSun1+36)=1),JanSun1+36, "")</f>
        <v/>
      </c>
      <c r="D13" s="34" t="s">
        <v>8</v>
      </c>
      <c r="E13" s="34"/>
      <c r="F13" s="34"/>
      <c r="G13" s="34"/>
      <c r="H13" s="35"/>
    </row>
    <row r="14" spans="1:11" ht="58" customHeight="1" thickBot="1">
      <c r="B14" s="30"/>
      <c r="C14" s="26"/>
      <c r="D14" s="36"/>
      <c r="E14" s="37"/>
      <c r="F14" s="37"/>
      <c r="G14" s="37"/>
      <c r="H14" s="38"/>
    </row>
  </sheetData>
  <mergeCells count="3">
    <mergeCell ref="B1:H1"/>
    <mergeCell ref="D14:H14"/>
    <mergeCell ref="D13:H13"/>
  </mergeCells>
  <phoneticPr fontId="1" type="noConversion"/>
  <dataValidations count="1">
    <dataValidation type="list" allowBlank="1" showInputMessage="1" showErrorMessage="1" sqref="K1">
      <formula1>Year</formula1>
    </dataValidation>
  </dataValidations>
  <printOptions horizontalCentered="1"/>
  <pageMargins left="0.5" right="0.5" top="0.75" bottom="0.75" header="0.5" footer="0.5"/>
  <pageSetup scale="61" orientation="portrait" horizontalDpi="4294967292" verticalDpi="4294967292"/>
  <headerFooter alignWithMargins="0"/>
  <customProperties>
    <customPr name="SheetChanged" r:id="rId1"/>
  </customProperties>
  <legacyDrawing r:id="rId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Sep</vt:lpstr>
      <vt:lpstr>Oct</vt:lpstr>
      <vt:lpstr>Nov</vt:lpstr>
      <vt:lpstr>Dec</vt:lpstr>
      <vt:lpstr>Lookup List</vt:lpstr>
      <vt:lpstr>Admin</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Jaymie Shook</cp:lastModifiedBy>
  <cp:lastPrinted>2016-08-17T18:27:04Z</cp:lastPrinted>
  <dcterms:created xsi:type="dcterms:W3CDTF">2001-05-02T15:52:45Z</dcterms:created>
  <dcterms:modified xsi:type="dcterms:W3CDTF">2016-08-17T18:27:08Z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TC102851621033</vt:lpwstr>
  </property>
</Properties>
</file>